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gsecoop.sharepoint.com/sites/PowerDelivery/Shared Documents/Transmission Settlement/Regulatory/OATT-GSEC/2026/"/>
    </mc:Choice>
  </mc:AlternateContent>
  <xr:revisionPtr revIDLastSave="0" documentId="8_{073587F3-7D2C-4439-B7C4-57F471DCCB13}" xr6:coauthVersionLast="47" xr6:coauthVersionMax="47" xr10:uidLastSave="{00000000-0000-0000-0000-000000000000}"/>
  <bookViews>
    <workbookView xWindow="34389" yWindow="669" windowWidth="28131" windowHeight="16422" xr2:uid="{C7A0A650-54FC-4710-B7F4-2F7A5F7E8A2C}"/>
  </bookViews>
  <sheets>
    <sheet name="Cover" sheetId="14" r:id="rId1"/>
    <sheet name="Summary" sheetId="28" r:id="rId2"/>
    <sheet name="Plant" sheetId="26" r:id="rId3"/>
    <sheet name="Delivery Pts" sheetId="24" r:id="rId4"/>
    <sheet name="Expenses" sheetId="30" r:id="rId5"/>
    <sheet name="AF" sheetId="10" r:id="rId6"/>
    <sheet name="Usage" sheetId="12" r:id="rId7"/>
    <sheet name="Debt" sheetId="20" r:id="rId8"/>
    <sheet name="Sub WP" sheetId="22" r:id="rId9"/>
    <sheet name="Regulatory Asset WP " sheetId="36" r:id="rId10"/>
    <sheet name="Depreciation" sheetId="34" r:id="rId11"/>
    <sheet name="Usage WP" sheetId="32" r:id="rId12"/>
    <sheet name="Form 1 WP" sheetId="37" r:id="rId13"/>
    <sheet name="Changes" sheetId="35" r:id="rId14"/>
  </sheets>
  <externalReferences>
    <externalReference r:id="rId15"/>
    <externalReference r:id="rId16"/>
    <externalReference r:id="rId17"/>
    <externalReference r:id="rId18"/>
  </externalReferences>
  <definedNames>
    <definedName name="AEPCO_BASE_SPFS_percent_adder">[1]other_inputs!$F$18</definedName>
    <definedName name="AEPCO_BASE_SPFS_VOM_adder">[1]other_inputs!$F$19</definedName>
    <definedName name="AEPCO_Base_Strike_Price_for_Purchase">[1]Unit_Cost!$N$7</definedName>
    <definedName name="AEPCO_Base_Strike_Price_for_Sale">[1]Unit_Cost!$M$7</definedName>
    <definedName name="AEPCO_Pooled_Other_Base_Year" localSheetId="13">#REF!</definedName>
    <definedName name="AEPCO_Pooled_Other_Base_Year" localSheetId="4">#REF!</definedName>
    <definedName name="AEPCO_Pooled_Other_Base_Year" localSheetId="2">#REF!</definedName>
    <definedName name="AEPCO_Pooled_Other_Base_Year" localSheetId="1">#REF!</definedName>
    <definedName name="AEPCO_Pooled_Other_Base_Year" localSheetId="11">#REF!</definedName>
    <definedName name="AEPCO_Pooled_Other_Base_Year">#REF!</definedName>
    <definedName name="BASE_Trade_Price">[1]Step_2A_Member_Trades_Base!$L$10</definedName>
    <definedName name="Budget">[2]Cover!$B$15</definedName>
    <definedName name="CI_data" localSheetId="13">#REF!</definedName>
    <definedName name="CI_data" localSheetId="4">#REF!</definedName>
    <definedName name="CI_data" localSheetId="2">#REF!</definedName>
    <definedName name="CI_data" localSheetId="1">#REF!</definedName>
    <definedName name="CI_data" localSheetId="11">#REF!</definedName>
    <definedName name="CI_data">#REF!</definedName>
    <definedName name="CI_date" localSheetId="13">#REF!</definedName>
    <definedName name="CI_date" localSheetId="4">#REF!</definedName>
    <definedName name="CI_date" localSheetId="2">#REF!</definedName>
    <definedName name="CI_date" localSheetId="1">#REF!</definedName>
    <definedName name="CI_date" localSheetId="11">#REF!</definedName>
    <definedName name="CI_date">#REF!</definedName>
    <definedName name="CI_label" localSheetId="13">#REF!</definedName>
    <definedName name="CI_label" localSheetId="4">#REF!</definedName>
    <definedName name="CI_label" localSheetId="2">#REF!</definedName>
    <definedName name="CI_label" localSheetId="1">#REF!</definedName>
    <definedName name="CI_label" localSheetId="11">#REF!</definedName>
    <definedName name="CI_label">#REF!</definedName>
    <definedName name="COMPANY">'[3]INPUTS - Accounts'!$B$1</definedName>
    <definedName name="COOP">#N/A</definedName>
    <definedName name="D_DISTOPX" localSheetId="5">'[3]Sched F4 Factors'!#REF!</definedName>
    <definedName name="D_DISTOPX" localSheetId="13">'[3]Sched F4 Factors'!#REF!</definedName>
    <definedName name="D_DISTOPX" localSheetId="10">'[3]Sched F4 Factors'!#REF!</definedName>
    <definedName name="D_DISTOPX" localSheetId="4">'[3]Sched F4 Factors'!#REF!</definedName>
    <definedName name="D_DISTOPX" localSheetId="2">'[3]Sched F4 Factors'!#REF!</definedName>
    <definedName name="D_DISTOPX" localSheetId="1">'[3]Sched F4 Factors'!#REF!</definedName>
    <definedName name="D_DISTOPX" localSheetId="11">'[3]Sched F4 Factors'!#REF!</definedName>
    <definedName name="D_DISTOPX">'[3]Sched F4 Factors'!#REF!</definedName>
    <definedName name="D_GNLPLTN">'[3]Sched F3 NTP_Factor'!$G$35</definedName>
    <definedName name="D_MILE" localSheetId="5">'[3]Sched F4 Factors'!#REF!</definedName>
    <definedName name="D_MILE" localSheetId="13">'[3]Sched F4 Factors'!#REF!</definedName>
    <definedName name="D_MILE" localSheetId="10">'[3]Sched F4 Factors'!#REF!</definedName>
    <definedName name="D_MILE" localSheetId="4">'[3]Sched F4 Factors'!#REF!</definedName>
    <definedName name="D_MILE" localSheetId="2">'[3]Sched F4 Factors'!#REF!</definedName>
    <definedName name="D_MILE" localSheetId="1">'[3]Sched F4 Factors'!#REF!</definedName>
    <definedName name="D_MILE" localSheetId="11">'[3]Sched F4 Factors'!#REF!</definedName>
    <definedName name="D_MILE">'[3]Sched F4 Factors'!#REF!</definedName>
    <definedName name="D_PAYXAG">'[3]Sched F1 Payroll Factors'!$G$16</definedName>
    <definedName name="D_PLTSVCN">'[3]Sched F3 NTP_Factor'!$G$48</definedName>
    <definedName name="D_PLTXGNLN">'[3]Sched F3 NTP_Factor'!$G$29</definedName>
    <definedName name="D_SQFT" localSheetId="5">'[3]Sched F4 Factors'!#REF!</definedName>
    <definedName name="D_SQFT" localSheetId="13">'[3]Sched F4 Factors'!#REF!</definedName>
    <definedName name="D_SQFT" localSheetId="10">'[3]Sched F4 Factors'!#REF!</definedName>
    <definedName name="D_SQFT" localSheetId="4">'[3]Sched F4 Factors'!#REF!</definedName>
    <definedName name="D_SQFT" localSheetId="2">'[3]Sched F4 Factors'!#REF!</definedName>
    <definedName name="D_SQFT" localSheetId="1">'[3]Sched F4 Factors'!#REF!</definedName>
    <definedName name="D_SQFT" localSheetId="11">'[3]Sched F4 Factors'!#REF!</definedName>
    <definedName name="D_SQFT">'[3]Sched F4 Factors'!#REF!</definedName>
    <definedName name="Degrade" localSheetId="13">#REF!</definedName>
    <definedName name="Degrade" localSheetId="4">#REF!</definedName>
    <definedName name="Degrade" localSheetId="2">#REF!</definedName>
    <definedName name="Degrade" localSheetId="1">#REF!</definedName>
    <definedName name="Degrade" localSheetId="11">#REF!</definedName>
    <definedName name="Degrade">#REF!</definedName>
    <definedName name="Loss_factor" localSheetId="13">#REF!</definedName>
    <definedName name="Loss_factor" localSheetId="4">#REF!</definedName>
    <definedName name="Loss_factor" localSheetId="2">#REF!</definedName>
    <definedName name="Loss_factor" localSheetId="1">#REF!</definedName>
    <definedName name="Loss_factor" localSheetId="11">#REF!</definedName>
    <definedName name="Loss_factor">#REF!</definedName>
    <definedName name="MG_data" localSheetId="13">#REF!</definedName>
    <definedName name="MG_data" localSheetId="4">#REF!</definedName>
    <definedName name="MG_data" localSheetId="2">#REF!</definedName>
    <definedName name="MG_data" localSheetId="1">#REF!</definedName>
    <definedName name="MG_data" localSheetId="11">#REF!</definedName>
    <definedName name="MG_data">#REF!</definedName>
    <definedName name="MG_date" localSheetId="13">#REF!</definedName>
    <definedName name="MG_date" localSheetId="4">#REF!</definedName>
    <definedName name="MG_date" localSheetId="2">#REF!</definedName>
    <definedName name="MG_date" localSheetId="1">#REF!</definedName>
    <definedName name="MG_date" localSheetId="11">#REF!</definedName>
    <definedName name="MG_date">#REF!</definedName>
    <definedName name="MG_label" localSheetId="13">#REF!</definedName>
    <definedName name="MG_label" localSheetId="4">#REF!</definedName>
    <definedName name="MG_label" localSheetId="2">#REF!</definedName>
    <definedName name="MG_label" localSheetId="1">#REF!</definedName>
    <definedName name="MG_label" localSheetId="11">#REF!</definedName>
    <definedName name="MG_label">#REF!</definedName>
    <definedName name="Mkt_purchase_price">[1]hourly_inputs!$E$3</definedName>
    <definedName name="Mkt_sale_price">[1]hourly_inputs!$E$2</definedName>
    <definedName name="month" localSheetId="13">#REF!</definedName>
    <definedName name="month" localSheetId="4">#REF!</definedName>
    <definedName name="month" localSheetId="2">#REF!</definedName>
    <definedName name="month" localSheetId="1">#REF!</definedName>
    <definedName name="month" localSheetId="11">#REF!</definedName>
    <definedName name="month">#REF!</definedName>
    <definedName name="monthly_year">[4]MEC_monthly!$D$3:$MY$3</definedName>
    <definedName name="NAMES">#N/A</definedName>
    <definedName name="P_DISTOPX" localSheetId="5">'[3]Sched F4 Factors'!#REF!</definedName>
    <definedName name="P_DISTOPX" localSheetId="13">'[3]Sched F4 Factors'!#REF!</definedName>
    <definedName name="P_DISTOPX" localSheetId="10">'[3]Sched F4 Factors'!#REF!</definedName>
    <definedName name="P_DISTOPX" localSheetId="4">'[3]Sched F4 Factors'!#REF!</definedName>
    <definedName name="P_DISTOPX" localSheetId="2">'[3]Sched F4 Factors'!#REF!</definedName>
    <definedName name="P_DISTOPX" localSheetId="1">'[3]Sched F4 Factors'!#REF!</definedName>
    <definedName name="P_DISTOPX" localSheetId="11">'[3]Sched F4 Factors'!#REF!</definedName>
    <definedName name="P_DISTOPX">'[3]Sched F4 Factors'!#REF!</definedName>
    <definedName name="P_GNLPLTN">'[3]Sched F3 NTP_Factor'!$D$35</definedName>
    <definedName name="P_MILE" localSheetId="5">'[3]Sched F4 Factors'!#REF!</definedName>
    <definedName name="P_MILE" localSheetId="13">'[3]Sched F4 Factors'!#REF!</definedName>
    <definedName name="P_MILE" localSheetId="10">'[3]Sched F4 Factors'!#REF!</definedName>
    <definedName name="P_MILE" localSheetId="4">'[3]Sched F4 Factors'!#REF!</definedName>
    <definedName name="P_MILE" localSheetId="2">'[3]Sched F4 Factors'!#REF!</definedName>
    <definedName name="P_MILE" localSheetId="1">'[3]Sched F4 Factors'!#REF!</definedName>
    <definedName name="P_MILE" localSheetId="11">'[3]Sched F4 Factors'!#REF!</definedName>
    <definedName name="P_MILE">'[3]Sched F4 Factors'!#REF!</definedName>
    <definedName name="P_PAYXAG">'[3]Sched F1 Payroll Factors'!$D$16</definedName>
    <definedName name="P_PLTSVCN">'[3]Sched F3 NTP_Factor'!$D$48</definedName>
    <definedName name="P_PLTXGNLN">'[3]Sched F3 NTP_Factor'!$D$29</definedName>
    <definedName name="P_SQFT" localSheetId="5">'[3]Sched F4 Factors'!#REF!</definedName>
    <definedName name="P_SQFT" localSheetId="13">'[3]Sched F4 Factors'!#REF!</definedName>
    <definedName name="P_SQFT" localSheetId="10">'[3]Sched F4 Factors'!#REF!</definedName>
    <definedName name="P_SQFT" localSheetId="4">'[3]Sched F4 Factors'!#REF!</definedName>
    <definedName name="P_SQFT" localSheetId="2">'[3]Sched F4 Factors'!#REF!</definedName>
    <definedName name="P_SQFT" localSheetId="1">'[3]Sched F4 Factors'!#REF!</definedName>
    <definedName name="P_SQFT" localSheetId="11">'[3]Sched F4 Factors'!#REF!</definedName>
    <definedName name="P_SQFT">'[3]Sched F4 Factors'!#REF!</definedName>
    <definedName name="_xlnm.Print_Area" localSheetId="5">AF!$A$5:$M$84</definedName>
    <definedName name="_xlnm.Print_Area" localSheetId="13">Changes!$A$7:$F$57</definedName>
    <definedName name="_xlnm.Print_Area" localSheetId="7">Debt!$A$1:$J$45</definedName>
    <definedName name="_xlnm.Print_Area" localSheetId="3">'Delivery Pts'!$A$1:$O$35</definedName>
    <definedName name="_xlnm.Print_Area" localSheetId="10">Depreciation!$A$1:$C$192</definedName>
    <definedName name="_xlnm.Print_Area" localSheetId="4">Expenses!$A$9:$AQ$408</definedName>
    <definedName name="_xlnm.Print_Area" localSheetId="12">'Form 1 WP'!$A$1:$J$87,'Form 1 WP'!$K$1:$S$186,'Form 1 WP'!$T$1:$X$289,'Form 1 WP'!$Y$1:$AP$87</definedName>
    <definedName name="_xlnm.Print_Area" localSheetId="2">Plant!$A$9:$AH$233</definedName>
    <definedName name="_xlnm.Print_Area" localSheetId="8">'Sub WP'!$A$1:$Q$39</definedName>
    <definedName name="_xlnm.Print_Area" localSheetId="1">Summary!$A$1:$L$40</definedName>
    <definedName name="_xlnm.Print_Area" localSheetId="6">Usage!$A$8:$P$16</definedName>
    <definedName name="_xlnm.Print_Area" localSheetId="11">'Usage WP'!$A$8:$R$65</definedName>
    <definedName name="_xlnm.Print_Titles" localSheetId="5">AF!$1:$4</definedName>
    <definedName name="_xlnm.Print_Titles" localSheetId="13">Changes!$1:$6</definedName>
    <definedName name="_xlnm.Print_Titles" localSheetId="10">Depreciation!$1:$6</definedName>
    <definedName name="_xlnm.Print_Titles" localSheetId="4">Expenses!$A:$C,Expenses!$1:$8</definedName>
    <definedName name="_xlnm.Print_Titles" localSheetId="12">'Form 1 WP'!$1:$6</definedName>
    <definedName name="_xlnm.Print_Titles" localSheetId="2">Plant!$A:$C,Plant!$1:$8</definedName>
    <definedName name="_xlnm.Print_Titles" localSheetId="6">Usage!$1:$7</definedName>
    <definedName name="_xlnm.Print_Titles" localSheetId="11">'Usage WP'!$1:$7</definedName>
    <definedName name="ST_GAS_TRADE_Price">[1]Step_2B_Member_Trades_Pooled_Ga!$L$10</definedName>
    <definedName name="start_date">[4]run_model!$E$7</definedName>
    <definedName name="T_DISTOPX" localSheetId="5">'[3]Sched F4 Factors'!#REF!</definedName>
    <definedName name="T_DISTOPX" localSheetId="13">'[3]Sched F4 Factors'!#REF!</definedName>
    <definedName name="T_DISTOPX" localSheetId="10">'[3]Sched F4 Factors'!#REF!</definedName>
    <definedName name="T_DISTOPX" localSheetId="4">'[3]Sched F4 Factors'!#REF!</definedName>
    <definedName name="T_DISTOPX" localSheetId="2">'[3]Sched F4 Factors'!#REF!</definedName>
    <definedName name="T_DISTOPX" localSheetId="1">'[3]Sched F4 Factors'!#REF!</definedName>
    <definedName name="T_DISTOPX" localSheetId="11">'[3]Sched F4 Factors'!#REF!</definedName>
    <definedName name="T_DISTOPX">'[3]Sched F4 Factors'!#REF!</definedName>
    <definedName name="T_GNLPLTN">'[3]Sched F3 NTP_Factor'!$E$35</definedName>
    <definedName name="T_MILE" localSheetId="5">'[3]Sched F4 Factors'!#REF!</definedName>
    <definedName name="T_MILE" localSheetId="13">'[3]Sched F4 Factors'!#REF!</definedName>
    <definedName name="T_MILE" localSheetId="10">'[3]Sched F4 Factors'!#REF!</definedName>
    <definedName name="T_MILE" localSheetId="4">'[3]Sched F4 Factors'!#REF!</definedName>
    <definedName name="T_MILE" localSheetId="2">'[3]Sched F4 Factors'!#REF!</definedName>
    <definedName name="T_MILE" localSheetId="1">'[3]Sched F4 Factors'!#REF!</definedName>
    <definedName name="T_MILE" localSheetId="11">'[3]Sched F4 Factors'!#REF!</definedName>
    <definedName name="T_MILE">'[3]Sched F4 Factors'!#REF!</definedName>
    <definedName name="T_PAYXAG">'[3]Sched F1 Payroll Factors'!$E$16</definedName>
    <definedName name="T_PLTSVCN">'[3]Sched F3 NTP_Factor'!$E$48</definedName>
    <definedName name="T_PLTXGNLN">'[3]Sched F3 NTP_Factor'!$E$29</definedName>
    <definedName name="T_SQFT" localSheetId="5">'[3]Sched F4 Factors'!#REF!</definedName>
    <definedName name="T_SQFT" localSheetId="13">'[3]Sched F4 Factors'!#REF!</definedName>
    <definedName name="T_SQFT" localSheetId="10">'[3]Sched F4 Factors'!#REF!</definedName>
    <definedName name="T_SQFT" localSheetId="4">'[3]Sched F4 Factors'!#REF!</definedName>
    <definedName name="T_SQFT" localSheetId="2">'[3]Sched F4 Factors'!#REF!</definedName>
    <definedName name="T_SQFT" localSheetId="1">'[3]Sched F4 Factors'!#REF!</definedName>
    <definedName name="T_SQFT" localSheetId="11">'[3]Sched F4 Factors'!#REF!</definedName>
    <definedName name="T_SQFT">'[3]Sched F4 Factors'!#REF!</definedName>
    <definedName name="Test_Year">'[3]INPUTS - Other'!$C$4</definedName>
    <definedName name="TESTYEAR">#N/A</definedName>
    <definedName name="TEXAS_ALLOC">'[3]INPUTS - Other'!$C$37</definedName>
    <definedName name="TO_DISTOPX" localSheetId="5">'[3]Sched F4 Factors'!#REF!</definedName>
    <definedName name="TO_DISTOPX" localSheetId="13">'[3]Sched F4 Factors'!#REF!</definedName>
    <definedName name="TO_DISTOPX" localSheetId="10">'[3]Sched F4 Factors'!#REF!</definedName>
    <definedName name="TO_DISTOPX" localSheetId="4">'[3]Sched F4 Factors'!#REF!</definedName>
    <definedName name="TO_DISTOPX" localSheetId="2">'[3]Sched F4 Factors'!#REF!</definedName>
    <definedName name="TO_DISTOPX" localSheetId="1">'[3]Sched F4 Factors'!#REF!</definedName>
    <definedName name="TO_DISTOPX" localSheetId="11">'[3]Sched F4 Factors'!#REF!</definedName>
    <definedName name="TO_DISTOPX">'[3]Sched F4 Factors'!#REF!</definedName>
    <definedName name="TO_GNLPLTN">'[3]Sched F3 NTP_Factor'!$F$35</definedName>
    <definedName name="TO_MILE" localSheetId="5">'[3]Sched F4 Factors'!#REF!</definedName>
    <definedName name="TO_MILE" localSheetId="13">'[3]Sched F4 Factors'!#REF!</definedName>
    <definedName name="TO_MILE" localSheetId="10">'[3]Sched F4 Factors'!#REF!</definedName>
    <definedName name="TO_MILE" localSheetId="4">'[3]Sched F4 Factors'!#REF!</definedName>
    <definedName name="TO_MILE" localSheetId="2">'[3]Sched F4 Factors'!#REF!</definedName>
    <definedName name="TO_MILE" localSheetId="1">'[3]Sched F4 Factors'!#REF!</definedName>
    <definedName name="TO_MILE" localSheetId="11">'[3]Sched F4 Factors'!#REF!</definedName>
    <definedName name="TO_MILE">'[3]Sched F4 Factors'!#REF!</definedName>
    <definedName name="TO_PAYXAG">'[3]Sched F1 Payroll Factors'!$F$16</definedName>
    <definedName name="TO_PLTSVCN">'[3]Sched F3 NTP_Factor'!$F$48</definedName>
    <definedName name="TO_SQFT" localSheetId="5">'[3]Sched F4 Factors'!#REF!</definedName>
    <definedName name="TO_SQFT" localSheetId="13">'[3]Sched F4 Factors'!#REF!</definedName>
    <definedName name="TO_SQFT" localSheetId="10">'[3]Sched F4 Factors'!#REF!</definedName>
    <definedName name="TO_SQFT" localSheetId="4">'[3]Sched F4 Factors'!#REF!</definedName>
    <definedName name="TO_SQFT" localSheetId="2">'[3]Sched F4 Factors'!#REF!</definedName>
    <definedName name="TO_SQFT" localSheetId="1">'[3]Sched F4 Factors'!#REF!</definedName>
    <definedName name="TO_SQFT" localSheetId="11">'[3]Sched F4 Factors'!#REF!</definedName>
    <definedName name="TO_SQFT">'[3]Sched F4 Factors'!#REF!</definedName>
    <definedName name="TO_SQFT2" localSheetId="5">'[3]Sched F4 Factors'!#REF!</definedName>
    <definedName name="TO_SQFT2" localSheetId="13">'[3]Sched F4 Factors'!#REF!</definedName>
    <definedName name="TO_SQFT2" localSheetId="10">'[3]Sched F4 Factors'!#REF!</definedName>
    <definedName name="TO_SQFT2" localSheetId="4">'[3]Sched F4 Factors'!#REF!</definedName>
    <definedName name="TO_SQFT2" localSheetId="2">'[3]Sched F4 Factors'!#REF!</definedName>
    <definedName name="TO_SQFT2" localSheetId="1">'[3]Sched F4 Factors'!#REF!</definedName>
    <definedName name="TO_SQFT2" localSheetId="11">'[3]Sched F4 Factors'!#REF!</definedName>
    <definedName name="TO_SQFT2">'[3]Sched F4 Factors'!#REF!</definedName>
    <definedName name="Total_AC_Capacity" localSheetId="13">#REF!</definedName>
    <definedName name="Total_AC_Capacity" localSheetId="4">#REF!</definedName>
    <definedName name="Total_AC_Capacity" localSheetId="2">#REF!</definedName>
    <definedName name="Total_AC_Capacity" localSheetId="1">#REF!</definedName>
    <definedName name="Total_AC_Capacity" localSheetId="11">#REF!</definedName>
    <definedName name="Total_AC_Capacity">#REF!</definedName>
    <definedName name="Total_Wärtsilä_Units" localSheetId="13">#REF!</definedName>
    <definedName name="Total_Wärtsilä_Units" localSheetId="4">#REF!</definedName>
    <definedName name="Total_Wärtsilä_Units" localSheetId="2">#REF!</definedName>
    <definedName name="Total_Wärtsilä_Units" localSheetId="1">#REF!</definedName>
    <definedName name="Total_Wärtsilä_Units" localSheetId="11">#REF!</definedName>
    <definedName name="Total_Wärtsilä_Units">#REF!</definedName>
    <definedName name="TY">#N/A</definedName>
    <definedName name="w_TCEC_Wartsilas_in_ERCOT" localSheetId="13">#REF!</definedName>
    <definedName name="w_TCEC_Wartsilas_in_ERCOT" localSheetId="4">#REF!</definedName>
    <definedName name="w_TCEC_Wartsilas_in_ERCOT" localSheetId="2">#REF!</definedName>
    <definedName name="w_TCEC_Wartsilas_in_ERCOT" localSheetId="1">#REF!</definedName>
    <definedName name="w_TCEC_Wartsilas_in_ERCOT" localSheetId="11">#REF!</definedName>
    <definedName name="w_TCEC_Wartsilas_in_ERCOT">#REF!</definedName>
    <definedName name="w_TCEC_Wartsilas_in_SPP" localSheetId="13">#REF!</definedName>
    <definedName name="w_TCEC_Wartsilas_in_SPP" localSheetId="4">#REF!</definedName>
    <definedName name="w_TCEC_Wartsilas_in_SPP" localSheetId="2">#REF!</definedName>
    <definedName name="w_TCEC_Wartsilas_in_SPP" localSheetId="1">#REF!</definedName>
    <definedName name="w_TCEC_Wartsilas_in_SPP" localSheetId="11">#REF!</definedName>
    <definedName name="w_TCEC_Wartsilas_in_SPP">#REF!</definedName>
    <definedName name="year" localSheetId="13">#REF!</definedName>
    <definedName name="year" localSheetId="4">#REF!</definedName>
    <definedName name="year" localSheetId="2">#REF!</definedName>
    <definedName name="year" localSheetId="1">#REF!</definedName>
    <definedName name="year" localSheetId="11">#REF!</definedName>
    <definedName name="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8" i="32" l="1"/>
  <c r="R53" i="32" l="1"/>
  <c r="Q106" i="26" l="1"/>
  <c r="R106" i="26"/>
  <c r="E262" i="30" l="1"/>
  <c r="E266" i="30"/>
  <c r="E265" i="30" s="1"/>
  <c r="E343" i="30"/>
  <c r="E308" i="30"/>
  <c r="E340" i="30"/>
  <c r="E339" i="30"/>
  <c r="E338" i="30"/>
  <c r="E275" i="30"/>
  <c r="E274" i="30"/>
  <c r="E273" i="30"/>
  <c r="E230" i="30"/>
  <c r="E63" i="30"/>
  <c r="E16" i="10"/>
  <c r="E15" i="10"/>
  <c r="E14" i="10"/>
  <c r="E12" i="10"/>
  <c r="E11" i="10"/>
  <c r="E10" i="10"/>
  <c r="E19" i="10" s="1"/>
  <c r="E9" i="10"/>
  <c r="E181" i="26"/>
  <c r="E179" i="26"/>
  <c r="E177" i="26"/>
  <c r="E175" i="26"/>
  <c r="E173" i="26"/>
  <c r="E171" i="26"/>
  <c r="E169" i="26"/>
  <c r="E167" i="26"/>
  <c r="E165" i="26"/>
  <c r="E163" i="26"/>
  <c r="E161" i="26"/>
  <c r="E183" i="26" l="1"/>
  <c r="J398" i="30" l="1"/>
  <c r="A398" i="30"/>
  <c r="A399" i="30" s="1"/>
  <c r="A400" i="30" s="1"/>
  <c r="A401" i="30" s="1"/>
  <c r="A402" i="30" s="1"/>
  <c r="A403" i="30" s="1"/>
  <c r="I398" i="30"/>
  <c r="H398" i="30"/>
  <c r="G398" i="30"/>
  <c r="E341" i="30"/>
  <c r="E203" i="26"/>
  <c r="E202" i="26"/>
  <c r="E10" i="26"/>
  <c r="G10" i="26" s="1"/>
  <c r="E360" i="30"/>
  <c r="H360" i="30" s="1"/>
  <c r="Q360" i="30" s="1"/>
  <c r="E359" i="30"/>
  <c r="E358" i="30"/>
  <c r="G358" i="30" s="1"/>
  <c r="E357" i="30"/>
  <c r="H357" i="30" s="1"/>
  <c r="K360" i="30"/>
  <c r="J360" i="30"/>
  <c r="U360" i="30" s="1"/>
  <c r="I360" i="30"/>
  <c r="T360" i="30" s="1"/>
  <c r="G360" i="30"/>
  <c r="P360" i="30" s="1"/>
  <c r="H358" i="30"/>
  <c r="R358" i="30" s="1"/>
  <c r="J357" i="30"/>
  <c r="U357" i="30" s="1"/>
  <c r="E348" i="30"/>
  <c r="I357" i="30" l="1"/>
  <c r="T357" i="30" s="1"/>
  <c r="K357" i="30"/>
  <c r="R357" i="30"/>
  <c r="Q357" i="30"/>
  <c r="P358" i="30"/>
  <c r="O358" i="30"/>
  <c r="K358" i="30"/>
  <c r="G357" i="30"/>
  <c r="V357" i="30"/>
  <c r="I358" i="30"/>
  <c r="T358" i="30" s="1"/>
  <c r="J358" i="30"/>
  <c r="V358" i="30" s="1"/>
  <c r="Q358" i="30"/>
  <c r="O360" i="30"/>
  <c r="R360" i="30"/>
  <c r="S360" i="30"/>
  <c r="V360" i="30"/>
  <c r="G359" i="30"/>
  <c r="H359" i="30"/>
  <c r="I359" i="30"/>
  <c r="J359" i="30"/>
  <c r="K359" i="30"/>
  <c r="E361" i="30"/>
  <c r="L357" i="30" l="1"/>
  <c r="S357" i="30"/>
  <c r="U358" i="30"/>
  <c r="S358" i="30"/>
  <c r="L358" i="30"/>
  <c r="I361" i="30"/>
  <c r="Z358" i="30"/>
  <c r="J361" i="30"/>
  <c r="P357" i="30"/>
  <c r="O357" i="30"/>
  <c r="L359" i="30"/>
  <c r="Y360" i="30"/>
  <c r="W360" i="30"/>
  <c r="Z360" i="30"/>
  <c r="T359" i="30"/>
  <c r="S359" i="30"/>
  <c r="R359" i="30"/>
  <c r="Q359" i="30"/>
  <c r="P359" i="30"/>
  <c r="O359" i="30"/>
  <c r="U359" i="30"/>
  <c r="V359" i="30"/>
  <c r="H361" i="30"/>
  <c r="L360" i="30"/>
  <c r="G361" i="30"/>
  <c r="K361" i="30"/>
  <c r="AA360" i="30" l="1"/>
  <c r="AB360" i="30" s="1"/>
  <c r="Y358" i="30"/>
  <c r="W358" i="30"/>
  <c r="Z357" i="30"/>
  <c r="Y357" i="30"/>
  <c r="W357" i="30"/>
  <c r="O361" i="30"/>
  <c r="T361" i="30"/>
  <c r="U361" i="30"/>
  <c r="V361" i="30"/>
  <c r="S361" i="30"/>
  <c r="R361" i="30"/>
  <c r="Y359" i="30"/>
  <c r="W359" i="30"/>
  <c r="Z359" i="30"/>
  <c r="P361" i="30"/>
  <c r="Q361" i="30"/>
  <c r="L361" i="30"/>
  <c r="Y361" i="30" l="1"/>
  <c r="AA358" i="30"/>
  <c r="AB358" i="30" s="1"/>
  <c r="Z361" i="30"/>
  <c r="W361" i="30"/>
  <c r="AA357" i="30"/>
  <c r="AB357" i="30" s="1"/>
  <c r="AA359" i="30"/>
  <c r="AB359" i="30" s="1"/>
  <c r="AA361" i="30" l="1"/>
  <c r="AB361" i="30" s="1"/>
  <c r="E353" i="30" l="1"/>
  <c r="E352" i="30"/>
  <c r="E347" i="30"/>
  <c r="E337" i="30"/>
  <c r="E336" i="30"/>
  <c r="E323" i="30"/>
  <c r="E322" i="30"/>
  <c r="E321" i="30"/>
  <c r="E320" i="30"/>
  <c r="E316" i="30"/>
  <c r="E315" i="30"/>
  <c r="E314" i="30"/>
  <c r="E313" i="30"/>
  <c r="E312" i="30"/>
  <c r="E311" i="30"/>
  <c r="E310" i="30"/>
  <c r="E309" i="30"/>
  <c r="E306" i="30"/>
  <c r="E305" i="30"/>
  <c r="E304" i="30"/>
  <c r="E303" i="30"/>
  <c r="E299" i="30"/>
  <c r="E298" i="30"/>
  <c r="E297" i="30"/>
  <c r="E296" i="30"/>
  <c r="E292" i="30"/>
  <c r="E291" i="30"/>
  <c r="E290" i="30"/>
  <c r="E289" i="30"/>
  <c r="E285" i="30"/>
  <c r="E284" i="30"/>
  <c r="E283" i="30"/>
  <c r="E282" i="30"/>
  <c r="E281" i="30"/>
  <c r="E251" i="30"/>
  <c r="E250" i="30"/>
  <c r="E249" i="30"/>
  <c r="G249" i="30" s="1"/>
  <c r="E248" i="30"/>
  <c r="E247" i="30"/>
  <c r="E226" i="30"/>
  <c r="E224" i="30"/>
  <c r="E222" i="30"/>
  <c r="E220" i="30"/>
  <c r="E218" i="30"/>
  <c r="E216" i="30"/>
  <c r="E210" i="30"/>
  <c r="E208" i="30"/>
  <c r="E206" i="30"/>
  <c r="E204" i="30"/>
  <c r="E198" i="30"/>
  <c r="E197" i="30"/>
  <c r="E196" i="30"/>
  <c r="E195" i="30"/>
  <c r="E194" i="30"/>
  <c r="E190" i="30"/>
  <c r="E189" i="30"/>
  <c r="E188" i="30"/>
  <c r="E187" i="30"/>
  <c r="E186" i="30"/>
  <c r="E185" i="30"/>
  <c r="E184" i="30"/>
  <c r="E183" i="30"/>
  <c r="E124" i="30"/>
  <c r="E117" i="30"/>
  <c r="E116" i="30"/>
  <c r="E115" i="30"/>
  <c r="E114" i="30"/>
  <c r="E113" i="30"/>
  <c r="E112" i="30"/>
  <c r="E111" i="30"/>
  <c r="E110" i="30"/>
  <c r="E106" i="30"/>
  <c r="E105" i="30"/>
  <c r="E104" i="30"/>
  <c r="E103" i="30"/>
  <c r="E97" i="30"/>
  <c r="E96" i="30"/>
  <c r="E95" i="30"/>
  <c r="E94" i="30"/>
  <c r="E93" i="30"/>
  <c r="E92" i="30"/>
  <c r="E88" i="30"/>
  <c r="E87" i="30"/>
  <c r="E86" i="30"/>
  <c r="E80" i="30"/>
  <c r="E79" i="30"/>
  <c r="E78" i="30"/>
  <c r="E77" i="30"/>
  <c r="E76" i="30"/>
  <c r="E75" i="30"/>
  <c r="E71" i="30"/>
  <c r="E70" i="30"/>
  <c r="E69" i="30"/>
  <c r="E65" i="30" l="1"/>
  <c r="E62" i="30" l="1"/>
  <c r="E61" i="30"/>
  <c r="E60" i="30"/>
  <c r="E59" i="30"/>
  <c r="E51" i="30"/>
  <c r="E50" i="30"/>
  <c r="E49" i="30"/>
  <c r="E48" i="30"/>
  <c r="E47" i="30"/>
  <c r="E46" i="30"/>
  <c r="E45" i="30"/>
  <c r="E40" i="30"/>
  <c r="E39" i="30"/>
  <c r="E38" i="30"/>
  <c r="E37" i="30"/>
  <c r="E36" i="30"/>
  <c r="E29" i="30"/>
  <c r="E28" i="30"/>
  <c r="E27" i="30"/>
  <c r="E26" i="30"/>
  <c r="E25" i="30"/>
  <c r="E24" i="30"/>
  <c r="E23" i="30"/>
  <c r="E22" i="30"/>
  <c r="E18" i="30"/>
  <c r="E17" i="30"/>
  <c r="E16" i="30"/>
  <c r="E15" i="30"/>
  <c r="E14" i="30"/>
  <c r="E13" i="30"/>
  <c r="E12" i="30"/>
  <c r="E11" i="30"/>
  <c r="E10" i="30"/>
  <c r="E201" i="26"/>
  <c r="E200" i="26"/>
  <c r="E199" i="26"/>
  <c r="E198" i="26"/>
  <c r="E197" i="26"/>
  <c r="E196" i="26"/>
  <c r="E195" i="26"/>
  <c r="E194" i="26"/>
  <c r="E193" i="26"/>
  <c r="E192" i="26"/>
  <c r="E191" i="26"/>
  <c r="E190" i="26"/>
  <c r="E157" i="26"/>
  <c r="E156" i="26"/>
  <c r="E155" i="26"/>
  <c r="E154" i="26"/>
  <c r="E153" i="26"/>
  <c r="E152" i="26"/>
  <c r="E151" i="26"/>
  <c r="E147" i="26"/>
  <c r="E146" i="26"/>
  <c r="E145" i="26"/>
  <c r="E144" i="26"/>
  <c r="E143" i="26"/>
  <c r="E142" i="26"/>
  <c r="E115" i="26"/>
  <c r="E96" i="26"/>
  <c r="E95" i="26" s="1"/>
  <c r="E94" i="26"/>
  <c r="E93" i="26" s="1"/>
  <c r="E92" i="26"/>
  <c r="E91" i="26" s="1"/>
  <c r="E85" i="26"/>
  <c r="E84" i="26"/>
  <c r="E83" i="26"/>
  <c r="E82" i="26"/>
  <c r="E81" i="26"/>
  <c r="E80" i="26"/>
  <c r="E79" i="26"/>
  <c r="E78" i="26"/>
  <c r="E77" i="26"/>
  <c r="E76" i="26"/>
  <c r="E75" i="26"/>
  <c r="E71" i="26"/>
  <c r="E70" i="26"/>
  <c r="E69" i="26"/>
  <c r="E68" i="26"/>
  <c r="E67" i="26"/>
  <c r="E66" i="26"/>
  <c r="E65" i="26"/>
  <c r="E64" i="26"/>
  <c r="E63" i="26"/>
  <c r="E62" i="26"/>
  <c r="E61" i="26"/>
  <c r="E57" i="26"/>
  <c r="E56" i="26"/>
  <c r="E55" i="26"/>
  <c r="E54" i="26"/>
  <c r="E53" i="26"/>
  <c r="E52" i="26"/>
  <c r="E51" i="26"/>
  <c r="E50" i="26"/>
  <c r="E49" i="26"/>
  <c r="E48" i="26"/>
  <c r="E47" i="26"/>
  <c r="E46" i="26"/>
  <c r="E45" i="26"/>
  <c r="E41" i="26"/>
  <c r="E40" i="26"/>
  <c r="E39" i="26"/>
  <c r="E38" i="26"/>
  <c r="E37" i="26"/>
  <c r="E36" i="26"/>
  <c r="E35" i="26"/>
  <c r="E34" i="26"/>
  <c r="E33" i="26"/>
  <c r="E32" i="26"/>
  <c r="E31" i="26"/>
  <c r="E30" i="26"/>
  <c r="G30" i="26" s="1"/>
  <c r="E26" i="26"/>
  <c r="E25" i="26"/>
  <c r="E24" i="26"/>
  <c r="E23" i="26"/>
  <c r="E22" i="26"/>
  <c r="E21" i="26"/>
  <c r="E20" i="26"/>
  <c r="E19" i="26"/>
  <c r="E18" i="26"/>
  <c r="E17" i="26"/>
  <c r="E16" i="26"/>
  <c r="E12" i="26"/>
  <c r="E11" i="26"/>
  <c r="E118" i="30" l="1"/>
  <c r="E107" i="30"/>
  <c r="J117" i="30"/>
  <c r="V117" i="30" s="1"/>
  <c r="AL117" i="30" s="1"/>
  <c r="I117" i="30"/>
  <c r="T117" i="30" s="1"/>
  <c r="AJ117" i="30" s="1"/>
  <c r="H117" i="30"/>
  <c r="R117" i="30" s="1"/>
  <c r="AH117" i="30" s="1"/>
  <c r="G117" i="30"/>
  <c r="P117" i="30" s="1"/>
  <c r="J116" i="30"/>
  <c r="V116" i="30" s="1"/>
  <c r="AL116" i="30" s="1"/>
  <c r="I116" i="30"/>
  <c r="T116" i="30" s="1"/>
  <c r="AJ116" i="30" s="1"/>
  <c r="H116" i="30"/>
  <c r="R116" i="30" s="1"/>
  <c r="AH116" i="30" s="1"/>
  <c r="G116" i="30"/>
  <c r="O116" i="30" s="1"/>
  <c r="J115" i="30"/>
  <c r="V115" i="30" s="1"/>
  <c r="AL115" i="30" s="1"/>
  <c r="I115" i="30"/>
  <c r="T115" i="30" s="1"/>
  <c r="H115" i="30"/>
  <c r="R115" i="30" s="1"/>
  <c r="AH115" i="30" s="1"/>
  <c r="G115" i="30"/>
  <c r="O115" i="30" s="1"/>
  <c r="AE115" i="30" s="1"/>
  <c r="J114" i="30"/>
  <c r="I114" i="30"/>
  <c r="T114" i="30" s="1"/>
  <c r="AJ114" i="30" s="1"/>
  <c r="H114" i="30"/>
  <c r="R114" i="30" s="1"/>
  <c r="AH114" i="30" s="1"/>
  <c r="G114" i="30"/>
  <c r="P114" i="30" s="1"/>
  <c r="AF114" i="30" s="1"/>
  <c r="J113" i="30"/>
  <c r="V113" i="30" s="1"/>
  <c r="AL113" i="30" s="1"/>
  <c r="I113" i="30"/>
  <c r="T113" i="30" s="1"/>
  <c r="H113" i="30"/>
  <c r="R113" i="30" s="1"/>
  <c r="AH113" i="30" s="1"/>
  <c r="G113" i="30"/>
  <c r="P113" i="30" s="1"/>
  <c r="AF113" i="30" s="1"/>
  <c r="J112" i="30"/>
  <c r="V112" i="30" s="1"/>
  <c r="AL112" i="30" s="1"/>
  <c r="I112" i="30"/>
  <c r="T112" i="30" s="1"/>
  <c r="AJ112" i="30" s="1"/>
  <c r="H112" i="30"/>
  <c r="R112" i="30" s="1"/>
  <c r="AH112" i="30" s="1"/>
  <c r="G112" i="30"/>
  <c r="P112" i="30" s="1"/>
  <c r="AF112" i="30" s="1"/>
  <c r="J111" i="30"/>
  <c r="U111" i="30" s="1"/>
  <c r="AK111" i="30" s="1"/>
  <c r="I111" i="30"/>
  <c r="T111" i="30" s="1"/>
  <c r="H111" i="30"/>
  <c r="R111" i="30" s="1"/>
  <c r="AH111" i="30" s="1"/>
  <c r="G111" i="30"/>
  <c r="P111" i="30" s="1"/>
  <c r="AF111" i="30" s="1"/>
  <c r="J110" i="30"/>
  <c r="U110" i="30" s="1"/>
  <c r="I110" i="30"/>
  <c r="T110" i="30" s="1"/>
  <c r="H110" i="30"/>
  <c r="R110" i="30" s="1"/>
  <c r="G110" i="30"/>
  <c r="O110" i="30" s="1"/>
  <c r="J106" i="30"/>
  <c r="V106" i="30" s="1"/>
  <c r="AL106" i="30" s="1"/>
  <c r="I106" i="30"/>
  <c r="S106" i="30" s="1"/>
  <c r="AI106" i="30" s="1"/>
  <c r="H106" i="30"/>
  <c r="R106" i="30" s="1"/>
  <c r="AH106" i="30" s="1"/>
  <c r="G106" i="30"/>
  <c r="J105" i="30"/>
  <c r="V105" i="30" s="1"/>
  <c r="AL105" i="30" s="1"/>
  <c r="I105" i="30"/>
  <c r="T105" i="30" s="1"/>
  <c r="AJ105" i="30" s="1"/>
  <c r="H105" i="30"/>
  <c r="R105" i="30" s="1"/>
  <c r="AH105" i="30" s="1"/>
  <c r="G105" i="30"/>
  <c r="P105" i="30" s="1"/>
  <c r="AF105" i="30" s="1"/>
  <c r="J104" i="30"/>
  <c r="U104" i="30" s="1"/>
  <c r="AK104" i="30" s="1"/>
  <c r="I104" i="30"/>
  <c r="T104" i="30" s="1"/>
  <c r="AJ104" i="30" s="1"/>
  <c r="H104" i="30"/>
  <c r="Q104" i="30" s="1"/>
  <c r="AG104" i="30" s="1"/>
  <c r="G104" i="30"/>
  <c r="O104" i="30" s="1"/>
  <c r="J103" i="30"/>
  <c r="V103" i="30" s="1"/>
  <c r="AL103" i="30" s="1"/>
  <c r="I103" i="30"/>
  <c r="T103" i="30" s="1"/>
  <c r="AJ103" i="30" s="1"/>
  <c r="H103" i="30"/>
  <c r="R103" i="30" s="1"/>
  <c r="G103" i="30"/>
  <c r="O103" i="30" s="1"/>
  <c r="E98" i="30"/>
  <c r="E81" i="30"/>
  <c r="E89" i="30"/>
  <c r="E72" i="30"/>
  <c r="J80" i="30"/>
  <c r="V80" i="30" s="1"/>
  <c r="AL80" i="30" s="1"/>
  <c r="I80" i="30"/>
  <c r="S80" i="30" s="1"/>
  <c r="AI80" i="30" s="1"/>
  <c r="H80" i="30"/>
  <c r="R80" i="30" s="1"/>
  <c r="AH80" i="30" s="1"/>
  <c r="G80" i="30"/>
  <c r="O80" i="30" s="1"/>
  <c r="J79" i="30"/>
  <c r="U79" i="30" s="1"/>
  <c r="AK79" i="30" s="1"/>
  <c r="I79" i="30"/>
  <c r="H79" i="30"/>
  <c r="R79" i="30" s="1"/>
  <c r="AH79" i="30" s="1"/>
  <c r="G79" i="30"/>
  <c r="P79" i="30" s="1"/>
  <c r="J78" i="30"/>
  <c r="U78" i="30" s="1"/>
  <c r="AK78" i="30" s="1"/>
  <c r="I78" i="30"/>
  <c r="T78" i="30" s="1"/>
  <c r="AJ78" i="30" s="1"/>
  <c r="H78" i="30"/>
  <c r="R78" i="30" s="1"/>
  <c r="AH78" i="30" s="1"/>
  <c r="G78" i="30"/>
  <c r="P78" i="30" s="1"/>
  <c r="J77" i="30"/>
  <c r="U77" i="30" s="1"/>
  <c r="AK77" i="30" s="1"/>
  <c r="I77" i="30"/>
  <c r="T77" i="30" s="1"/>
  <c r="AJ77" i="30" s="1"/>
  <c r="H77" i="30"/>
  <c r="Q77" i="30" s="1"/>
  <c r="AG77" i="30" s="1"/>
  <c r="G77" i="30"/>
  <c r="J76" i="30"/>
  <c r="V76" i="30" s="1"/>
  <c r="AL76" i="30" s="1"/>
  <c r="I76" i="30"/>
  <c r="S76" i="30" s="1"/>
  <c r="AI76" i="30" s="1"/>
  <c r="H76" i="30"/>
  <c r="R76" i="30" s="1"/>
  <c r="AH76" i="30" s="1"/>
  <c r="G76" i="30"/>
  <c r="J75" i="30"/>
  <c r="V75" i="30" s="1"/>
  <c r="I75" i="30"/>
  <c r="S75" i="30" s="1"/>
  <c r="H75" i="30"/>
  <c r="R75" i="30" s="1"/>
  <c r="AH75" i="30" s="1"/>
  <c r="G75" i="30"/>
  <c r="P75" i="30" s="1"/>
  <c r="J71" i="30"/>
  <c r="V71" i="30" s="1"/>
  <c r="AL71" i="30" s="1"/>
  <c r="I71" i="30"/>
  <c r="S71" i="30" s="1"/>
  <c r="AI71" i="30" s="1"/>
  <c r="H71" i="30"/>
  <c r="R71" i="30" s="1"/>
  <c r="AH71" i="30" s="1"/>
  <c r="G71" i="30"/>
  <c r="P71" i="30" s="1"/>
  <c r="J70" i="30"/>
  <c r="V70" i="30" s="1"/>
  <c r="AL70" i="30" s="1"/>
  <c r="I70" i="30"/>
  <c r="H70" i="30"/>
  <c r="R70" i="30" s="1"/>
  <c r="G70" i="30"/>
  <c r="O70" i="30" s="1"/>
  <c r="AE70" i="30" s="1"/>
  <c r="J69" i="30"/>
  <c r="U69" i="30" s="1"/>
  <c r="AK69" i="30" s="1"/>
  <c r="I69" i="30"/>
  <c r="S69" i="30" s="1"/>
  <c r="AI69" i="30" s="1"/>
  <c r="H69" i="30"/>
  <c r="R69" i="30" s="1"/>
  <c r="AH69" i="30" s="1"/>
  <c r="G69" i="30"/>
  <c r="P69" i="30" s="1"/>
  <c r="J97" i="30"/>
  <c r="V97" i="30" s="1"/>
  <c r="AL97" i="30" s="1"/>
  <c r="I97" i="30"/>
  <c r="S97" i="30" s="1"/>
  <c r="AI97" i="30" s="1"/>
  <c r="H97" i="30"/>
  <c r="R97" i="30" s="1"/>
  <c r="AH97" i="30" s="1"/>
  <c r="G97" i="30"/>
  <c r="P97" i="30" s="1"/>
  <c r="J96" i="30"/>
  <c r="V96" i="30" s="1"/>
  <c r="AL96" i="30" s="1"/>
  <c r="I96" i="30"/>
  <c r="S96" i="30" s="1"/>
  <c r="AI96" i="30" s="1"/>
  <c r="H96" i="30"/>
  <c r="R96" i="30" s="1"/>
  <c r="AH96" i="30" s="1"/>
  <c r="G96" i="30"/>
  <c r="P96" i="30" s="1"/>
  <c r="AF96" i="30" s="1"/>
  <c r="J95" i="30"/>
  <c r="U95" i="30" s="1"/>
  <c r="AK95" i="30" s="1"/>
  <c r="I95" i="30"/>
  <c r="T95" i="30" s="1"/>
  <c r="AJ95" i="30" s="1"/>
  <c r="H95" i="30"/>
  <c r="R95" i="30" s="1"/>
  <c r="AH95" i="30" s="1"/>
  <c r="G95" i="30"/>
  <c r="J94" i="30"/>
  <c r="U94" i="30" s="1"/>
  <c r="AK94" i="30" s="1"/>
  <c r="I94" i="30"/>
  <c r="S94" i="30" s="1"/>
  <c r="AI94" i="30" s="1"/>
  <c r="H94" i="30"/>
  <c r="R94" i="30" s="1"/>
  <c r="AH94" i="30" s="1"/>
  <c r="G94" i="30"/>
  <c r="O94" i="30" s="1"/>
  <c r="J93" i="30"/>
  <c r="V93" i="30" s="1"/>
  <c r="AL93" i="30" s="1"/>
  <c r="I93" i="30"/>
  <c r="T93" i="30" s="1"/>
  <c r="AJ93" i="30" s="1"/>
  <c r="H93" i="30"/>
  <c r="R93" i="30" s="1"/>
  <c r="AH93" i="30" s="1"/>
  <c r="G93" i="30"/>
  <c r="P93" i="30" s="1"/>
  <c r="J92" i="30"/>
  <c r="V92" i="30" s="1"/>
  <c r="I92" i="30"/>
  <c r="S92" i="30" s="1"/>
  <c r="H92" i="30"/>
  <c r="R92" i="30" s="1"/>
  <c r="G92" i="30"/>
  <c r="P92" i="30" s="1"/>
  <c r="J88" i="30"/>
  <c r="V88" i="30" s="1"/>
  <c r="AL88" i="30" s="1"/>
  <c r="I88" i="30"/>
  <c r="S88" i="30" s="1"/>
  <c r="AI88" i="30" s="1"/>
  <c r="H88" i="30"/>
  <c r="R88" i="30" s="1"/>
  <c r="AH88" i="30" s="1"/>
  <c r="G88" i="30"/>
  <c r="P88" i="30" s="1"/>
  <c r="J87" i="30"/>
  <c r="V87" i="30" s="1"/>
  <c r="AL87" i="30" s="1"/>
  <c r="I87" i="30"/>
  <c r="H87" i="30"/>
  <c r="Q87" i="30" s="1"/>
  <c r="AG87" i="30" s="1"/>
  <c r="G87" i="30"/>
  <c r="O87" i="30" s="1"/>
  <c r="AE87" i="30" s="1"/>
  <c r="B87" i="30"/>
  <c r="A178" i="26"/>
  <c r="A179" i="26" s="1"/>
  <c r="A180" i="26" s="1"/>
  <c r="A181" i="26" s="1"/>
  <c r="A182" i="26" s="1"/>
  <c r="A183" i="26" s="1"/>
  <c r="A184" i="26" s="1"/>
  <c r="A185" i="26" s="1"/>
  <c r="A186" i="26" s="1"/>
  <c r="A187" i="26" s="1"/>
  <c r="A188" i="26" s="1"/>
  <c r="A189" i="26" s="1"/>
  <c r="A190" i="26" s="1"/>
  <c r="A191" i="26" s="1"/>
  <c r="A192" i="26" s="1"/>
  <c r="A193" i="26" s="1"/>
  <c r="A194" i="26" s="1"/>
  <c r="A195" i="26" s="1"/>
  <c r="A196" i="26" s="1"/>
  <c r="A197" i="26" s="1"/>
  <c r="A198" i="26" s="1"/>
  <c r="A199" i="26" s="1"/>
  <c r="A200" i="26" s="1"/>
  <c r="A201" i="26" s="1"/>
  <c r="A202" i="26" s="1"/>
  <c r="A203" i="26" s="1"/>
  <c r="A204" i="26" s="1"/>
  <c r="A205" i="26" s="1"/>
  <c r="A206" i="26" s="1"/>
  <c r="A207" i="26" s="1"/>
  <c r="A208" i="26" s="1"/>
  <c r="A209" i="26" s="1"/>
  <c r="A210" i="26" s="1"/>
  <c r="A211" i="26" s="1"/>
  <c r="A212" i="26" s="1"/>
  <c r="A213" i="26" s="1"/>
  <c r="A214" i="26" s="1"/>
  <c r="A215" i="26" s="1"/>
  <c r="A216" i="26" s="1"/>
  <c r="A217" i="26" s="1"/>
  <c r="A218" i="26" s="1"/>
  <c r="A219" i="26" s="1"/>
  <c r="A220" i="26" s="1"/>
  <c r="A221" i="26" s="1"/>
  <c r="A222" i="26" s="1"/>
  <c r="A223" i="26" s="1"/>
  <c r="A224" i="26" s="1"/>
  <c r="A225" i="26" s="1"/>
  <c r="A226" i="26" s="1"/>
  <c r="A227" i="26" s="1"/>
  <c r="A228" i="26" s="1"/>
  <c r="A229" i="26" s="1"/>
  <c r="A230" i="26" s="1"/>
  <c r="A231" i="26" s="1"/>
  <c r="A232" i="26" s="1"/>
  <c r="A233" i="26" s="1"/>
  <c r="E184" i="26"/>
  <c r="E185" i="26" s="1"/>
  <c r="H164" i="26"/>
  <c r="W164" i="26" s="1"/>
  <c r="N182" i="26"/>
  <c r="AC182" i="26" s="1"/>
  <c r="M182" i="26"/>
  <c r="AB182" i="26" s="1"/>
  <c r="L182" i="26"/>
  <c r="AA182" i="26" s="1"/>
  <c r="K182" i="26"/>
  <c r="J182" i="26"/>
  <c r="Y182" i="26" s="1"/>
  <c r="I182" i="26"/>
  <c r="X182" i="26" s="1"/>
  <c r="H182" i="26"/>
  <c r="W182" i="26" s="1"/>
  <c r="G182" i="26"/>
  <c r="V182" i="26" s="1"/>
  <c r="N181" i="26"/>
  <c r="AC181" i="26" s="1"/>
  <c r="M181" i="26"/>
  <c r="AB181" i="26" s="1"/>
  <c r="L181" i="26"/>
  <c r="K181" i="26"/>
  <c r="Z181" i="26" s="1"/>
  <c r="J181" i="26"/>
  <c r="Y181" i="26" s="1"/>
  <c r="I181" i="26"/>
  <c r="X181" i="26" s="1"/>
  <c r="H181" i="26"/>
  <c r="W181" i="26" s="1"/>
  <c r="G181" i="26"/>
  <c r="V181" i="26" s="1"/>
  <c r="N180" i="26"/>
  <c r="AC180" i="26" s="1"/>
  <c r="M180" i="26"/>
  <c r="L180" i="26"/>
  <c r="AA180" i="26" s="1"/>
  <c r="K180" i="26"/>
  <c r="Z180" i="26" s="1"/>
  <c r="J180" i="26"/>
  <c r="Y180" i="26" s="1"/>
  <c r="I180" i="26"/>
  <c r="X180" i="26" s="1"/>
  <c r="H180" i="26"/>
  <c r="W180" i="26" s="1"/>
  <c r="G180" i="26"/>
  <c r="V180" i="26" s="1"/>
  <c r="N179" i="26"/>
  <c r="M179" i="26"/>
  <c r="L179" i="26"/>
  <c r="AA179" i="26" s="1"/>
  <c r="K179" i="26"/>
  <c r="Z179" i="26" s="1"/>
  <c r="J179" i="26"/>
  <c r="I179" i="26"/>
  <c r="X179" i="26" s="1"/>
  <c r="H179" i="26"/>
  <c r="W179" i="26" s="1"/>
  <c r="G179" i="26"/>
  <c r="V179" i="26" s="1"/>
  <c r="N178" i="26"/>
  <c r="AC178" i="26" s="1"/>
  <c r="M178" i="26"/>
  <c r="AB178" i="26" s="1"/>
  <c r="L178" i="26"/>
  <c r="AA178" i="26" s="1"/>
  <c r="K178" i="26"/>
  <c r="Z178" i="26" s="1"/>
  <c r="J178" i="26"/>
  <c r="Y178" i="26" s="1"/>
  <c r="I178" i="26"/>
  <c r="X178" i="26" s="1"/>
  <c r="H178" i="26"/>
  <c r="W178" i="26" s="1"/>
  <c r="G178" i="26"/>
  <c r="V178" i="26" s="1"/>
  <c r="N177" i="26"/>
  <c r="AC177" i="26" s="1"/>
  <c r="M177" i="26"/>
  <c r="AB177" i="26" s="1"/>
  <c r="L177" i="26"/>
  <c r="AA177" i="26" s="1"/>
  <c r="K177" i="26"/>
  <c r="J177" i="26"/>
  <c r="Y177" i="26" s="1"/>
  <c r="I177" i="26"/>
  <c r="X177" i="26" s="1"/>
  <c r="H177" i="26"/>
  <c r="W177" i="26" s="1"/>
  <c r="G177" i="26"/>
  <c r="V177" i="26" s="1"/>
  <c r="N176" i="26"/>
  <c r="M176" i="26"/>
  <c r="AB176" i="26" s="1"/>
  <c r="L176" i="26"/>
  <c r="AA176" i="26" s="1"/>
  <c r="K176" i="26"/>
  <c r="Z176" i="26" s="1"/>
  <c r="J176" i="26"/>
  <c r="Y176" i="26" s="1"/>
  <c r="I176" i="26"/>
  <c r="X176" i="26" s="1"/>
  <c r="H176" i="26"/>
  <c r="W176" i="26" s="1"/>
  <c r="G176" i="26"/>
  <c r="V176" i="26" s="1"/>
  <c r="N175" i="26"/>
  <c r="AC175" i="26" s="1"/>
  <c r="M175" i="26"/>
  <c r="L175" i="26"/>
  <c r="AA175" i="26" s="1"/>
  <c r="K175" i="26"/>
  <c r="Z175" i="26" s="1"/>
  <c r="J175" i="26"/>
  <c r="Y175" i="26" s="1"/>
  <c r="I175" i="26"/>
  <c r="X175" i="26" s="1"/>
  <c r="H175" i="26"/>
  <c r="W175" i="26" s="1"/>
  <c r="G175" i="26"/>
  <c r="N174" i="26"/>
  <c r="M174" i="26"/>
  <c r="L174" i="26"/>
  <c r="AA174" i="26" s="1"/>
  <c r="K174" i="26"/>
  <c r="Z174" i="26" s="1"/>
  <c r="J174" i="26"/>
  <c r="I174" i="26"/>
  <c r="X174" i="26" s="1"/>
  <c r="H174" i="26"/>
  <c r="W174" i="26" s="1"/>
  <c r="G174" i="26"/>
  <c r="V174" i="26" s="1"/>
  <c r="N173" i="26"/>
  <c r="AC173" i="26" s="1"/>
  <c r="M173" i="26"/>
  <c r="AB173" i="26" s="1"/>
  <c r="L173" i="26"/>
  <c r="AA173" i="26" s="1"/>
  <c r="K173" i="26"/>
  <c r="Z173" i="26" s="1"/>
  <c r="J173" i="26"/>
  <c r="Y173" i="26" s="1"/>
  <c r="I173" i="26"/>
  <c r="X173" i="26" s="1"/>
  <c r="H173" i="26"/>
  <c r="W173" i="26" s="1"/>
  <c r="G173" i="26"/>
  <c r="V173" i="26" s="1"/>
  <c r="N172" i="26"/>
  <c r="AC172" i="26" s="1"/>
  <c r="M172" i="26"/>
  <c r="AB172" i="26" s="1"/>
  <c r="L172" i="26"/>
  <c r="AA172" i="26" s="1"/>
  <c r="K172" i="26"/>
  <c r="J172" i="26"/>
  <c r="Y172" i="26" s="1"/>
  <c r="I172" i="26"/>
  <c r="X172" i="26" s="1"/>
  <c r="H172" i="26"/>
  <c r="W172" i="26" s="1"/>
  <c r="G172" i="26"/>
  <c r="V172" i="26" s="1"/>
  <c r="N171" i="26"/>
  <c r="AC171" i="26" s="1"/>
  <c r="M171" i="26"/>
  <c r="AB171" i="26" s="1"/>
  <c r="L171" i="26"/>
  <c r="AA171" i="26" s="1"/>
  <c r="K171" i="26"/>
  <c r="Z171" i="26" s="1"/>
  <c r="J171" i="26"/>
  <c r="Y171" i="26" s="1"/>
  <c r="I171" i="26"/>
  <c r="X171" i="26" s="1"/>
  <c r="H171" i="26"/>
  <c r="W171" i="26" s="1"/>
  <c r="G171" i="26"/>
  <c r="V171" i="26" s="1"/>
  <c r="N170" i="26"/>
  <c r="M170" i="26"/>
  <c r="L170" i="26"/>
  <c r="AA170" i="26" s="1"/>
  <c r="K170" i="26"/>
  <c r="Z170" i="26" s="1"/>
  <c r="J170" i="26"/>
  <c r="Y170" i="26" s="1"/>
  <c r="I170" i="26"/>
  <c r="X170" i="26" s="1"/>
  <c r="H170" i="26"/>
  <c r="W170" i="26" s="1"/>
  <c r="G170" i="26"/>
  <c r="N169" i="26"/>
  <c r="M169" i="26"/>
  <c r="L169" i="26"/>
  <c r="AA169" i="26" s="1"/>
  <c r="K169" i="26"/>
  <c r="Z169" i="26" s="1"/>
  <c r="J169" i="26"/>
  <c r="I169" i="26"/>
  <c r="X169" i="26" s="1"/>
  <c r="H169" i="26"/>
  <c r="W169" i="26" s="1"/>
  <c r="G169" i="26"/>
  <c r="V169" i="26" s="1"/>
  <c r="N168" i="26"/>
  <c r="AC168" i="26" s="1"/>
  <c r="M168" i="26"/>
  <c r="AB168" i="26" s="1"/>
  <c r="L168" i="26"/>
  <c r="AA168" i="26" s="1"/>
  <c r="K168" i="26"/>
  <c r="Z168" i="26" s="1"/>
  <c r="J168" i="26"/>
  <c r="Y168" i="26" s="1"/>
  <c r="I168" i="26"/>
  <c r="X168" i="26" s="1"/>
  <c r="H168" i="26"/>
  <c r="W168" i="26" s="1"/>
  <c r="G168" i="26"/>
  <c r="V168" i="26" s="1"/>
  <c r="N167" i="26"/>
  <c r="AC167" i="26" s="1"/>
  <c r="M167" i="26"/>
  <c r="AB167" i="26" s="1"/>
  <c r="L167" i="26"/>
  <c r="AA167" i="26" s="1"/>
  <c r="K167" i="26"/>
  <c r="J167" i="26"/>
  <c r="Y167" i="26" s="1"/>
  <c r="I167" i="26"/>
  <c r="X167" i="26" s="1"/>
  <c r="H167" i="26"/>
  <c r="W167" i="26" s="1"/>
  <c r="G167" i="26"/>
  <c r="V167" i="26" s="1"/>
  <c r="N166" i="26"/>
  <c r="AC166" i="26" s="1"/>
  <c r="M166" i="26"/>
  <c r="AB166" i="26" s="1"/>
  <c r="L166" i="26"/>
  <c r="AA166" i="26" s="1"/>
  <c r="K166" i="26"/>
  <c r="Z166" i="26" s="1"/>
  <c r="J166" i="26"/>
  <c r="Y166" i="26" s="1"/>
  <c r="I166" i="26"/>
  <c r="X166" i="26" s="1"/>
  <c r="H166" i="26"/>
  <c r="W166" i="26" s="1"/>
  <c r="G166" i="26"/>
  <c r="V166" i="26" s="1"/>
  <c r="N165" i="26"/>
  <c r="AC165" i="26" s="1"/>
  <c r="M165" i="26"/>
  <c r="L165" i="26"/>
  <c r="AA165" i="26" s="1"/>
  <c r="K165" i="26"/>
  <c r="Z165" i="26" s="1"/>
  <c r="J165" i="26"/>
  <c r="Y165" i="26" s="1"/>
  <c r="I165" i="26"/>
  <c r="X165" i="26" s="1"/>
  <c r="H165" i="26"/>
  <c r="W165" i="26" s="1"/>
  <c r="G165" i="26"/>
  <c r="V165" i="26" s="1"/>
  <c r="N164" i="26"/>
  <c r="M164" i="26"/>
  <c r="L164" i="26"/>
  <c r="AA164" i="26" s="1"/>
  <c r="K164" i="26"/>
  <c r="Z164" i="26" s="1"/>
  <c r="J164" i="26"/>
  <c r="I164" i="26"/>
  <c r="X164" i="26" s="1"/>
  <c r="G164" i="26"/>
  <c r="V164" i="26" s="1"/>
  <c r="N163" i="26"/>
  <c r="AC163" i="26" s="1"/>
  <c r="M163" i="26"/>
  <c r="AB163" i="26" s="1"/>
  <c r="L163" i="26"/>
  <c r="AA163" i="26" s="1"/>
  <c r="K163" i="26"/>
  <c r="Z163" i="26" s="1"/>
  <c r="J163" i="26"/>
  <c r="Y163" i="26" s="1"/>
  <c r="I163" i="26"/>
  <c r="X163" i="26" s="1"/>
  <c r="H163" i="26"/>
  <c r="W163" i="26" s="1"/>
  <c r="G163" i="26"/>
  <c r="V163" i="26" s="1"/>
  <c r="N162" i="26"/>
  <c r="AC162" i="26" s="1"/>
  <c r="M162" i="26"/>
  <c r="AB162" i="26" s="1"/>
  <c r="L162" i="26"/>
  <c r="AA162" i="26" s="1"/>
  <c r="K162" i="26"/>
  <c r="J162" i="26"/>
  <c r="Y162" i="26" s="1"/>
  <c r="I162" i="26"/>
  <c r="X162" i="26" s="1"/>
  <c r="H162" i="26"/>
  <c r="W162" i="26" s="1"/>
  <c r="G162" i="26"/>
  <c r="V162" i="26" s="1"/>
  <c r="E72" i="26"/>
  <c r="E58" i="26"/>
  <c r="N71" i="26"/>
  <c r="AC71" i="26" s="1"/>
  <c r="M71" i="26"/>
  <c r="AB71" i="26" s="1"/>
  <c r="L71" i="26"/>
  <c r="AA71" i="26" s="1"/>
  <c r="K71" i="26"/>
  <c r="Z71" i="26" s="1"/>
  <c r="J71" i="26"/>
  <c r="Y71" i="26" s="1"/>
  <c r="I71" i="26"/>
  <c r="X71" i="26" s="1"/>
  <c r="H71" i="26"/>
  <c r="W71" i="26" s="1"/>
  <c r="G71" i="26"/>
  <c r="V71" i="26" s="1"/>
  <c r="N70" i="26"/>
  <c r="M70" i="26"/>
  <c r="AB70" i="26" s="1"/>
  <c r="L70" i="26"/>
  <c r="AA70" i="26" s="1"/>
  <c r="K70" i="26"/>
  <c r="Z70" i="26" s="1"/>
  <c r="J70" i="26"/>
  <c r="Y70" i="26" s="1"/>
  <c r="I70" i="26"/>
  <c r="X70" i="26" s="1"/>
  <c r="H70" i="26"/>
  <c r="W70" i="26" s="1"/>
  <c r="G70" i="26"/>
  <c r="V70" i="26" s="1"/>
  <c r="N69" i="26"/>
  <c r="AC69" i="26" s="1"/>
  <c r="M69" i="26"/>
  <c r="AB69" i="26" s="1"/>
  <c r="L69" i="26"/>
  <c r="AA69" i="26" s="1"/>
  <c r="K69" i="26"/>
  <c r="Z69" i="26" s="1"/>
  <c r="J69" i="26"/>
  <c r="I69" i="26"/>
  <c r="H69" i="26"/>
  <c r="W69" i="26" s="1"/>
  <c r="G69" i="26"/>
  <c r="N68" i="26"/>
  <c r="M68" i="26"/>
  <c r="L68" i="26"/>
  <c r="AA68" i="26" s="1"/>
  <c r="K68" i="26"/>
  <c r="Z68" i="26" s="1"/>
  <c r="J68" i="26"/>
  <c r="I68" i="26"/>
  <c r="X68" i="26" s="1"/>
  <c r="H68" i="26"/>
  <c r="W68" i="26" s="1"/>
  <c r="G68" i="26"/>
  <c r="V68" i="26" s="1"/>
  <c r="N67" i="26"/>
  <c r="AC67" i="26" s="1"/>
  <c r="M67" i="26"/>
  <c r="L67" i="26"/>
  <c r="AA67" i="26" s="1"/>
  <c r="K67" i="26"/>
  <c r="Z67" i="26" s="1"/>
  <c r="J67" i="26"/>
  <c r="Y67" i="26" s="1"/>
  <c r="I67" i="26"/>
  <c r="X67" i="26" s="1"/>
  <c r="H67" i="26"/>
  <c r="W67" i="26" s="1"/>
  <c r="G67" i="26"/>
  <c r="V67" i="26" s="1"/>
  <c r="N66" i="26"/>
  <c r="AC66" i="26" s="1"/>
  <c r="M66" i="26"/>
  <c r="AB66" i="26" s="1"/>
  <c r="L66" i="26"/>
  <c r="AA66" i="26" s="1"/>
  <c r="K66" i="26"/>
  <c r="Z66" i="26" s="1"/>
  <c r="J66" i="26"/>
  <c r="Y66" i="26" s="1"/>
  <c r="I66" i="26"/>
  <c r="X66" i="26" s="1"/>
  <c r="H66" i="26"/>
  <c r="W66" i="26" s="1"/>
  <c r="G66" i="26"/>
  <c r="N65" i="26"/>
  <c r="AC65" i="26" s="1"/>
  <c r="M65" i="26"/>
  <c r="AB65" i="26" s="1"/>
  <c r="L65" i="26"/>
  <c r="AA65" i="26" s="1"/>
  <c r="K65" i="26"/>
  <c r="Z65" i="26" s="1"/>
  <c r="J65" i="26"/>
  <c r="I65" i="26"/>
  <c r="X65" i="26" s="1"/>
  <c r="H65" i="26"/>
  <c r="W65" i="26" s="1"/>
  <c r="G65" i="26"/>
  <c r="N64" i="26"/>
  <c r="M64" i="26"/>
  <c r="L64" i="26"/>
  <c r="AA64" i="26" s="1"/>
  <c r="K64" i="26"/>
  <c r="Z64" i="26" s="1"/>
  <c r="J64" i="26"/>
  <c r="I64" i="26"/>
  <c r="X64" i="26" s="1"/>
  <c r="H64" i="26"/>
  <c r="W64" i="26" s="1"/>
  <c r="G64" i="26"/>
  <c r="V64" i="26" s="1"/>
  <c r="N63" i="26"/>
  <c r="AC63" i="26" s="1"/>
  <c r="M63" i="26"/>
  <c r="AB63" i="26" s="1"/>
  <c r="L63" i="26"/>
  <c r="AA63" i="26" s="1"/>
  <c r="K63" i="26"/>
  <c r="Z63" i="26" s="1"/>
  <c r="J63" i="26"/>
  <c r="Y63" i="26" s="1"/>
  <c r="I63" i="26"/>
  <c r="X63" i="26" s="1"/>
  <c r="H63" i="26"/>
  <c r="W63" i="26" s="1"/>
  <c r="G63" i="26"/>
  <c r="V63" i="26" s="1"/>
  <c r="N62" i="26"/>
  <c r="AC62" i="26" s="1"/>
  <c r="M62" i="26"/>
  <c r="AB62" i="26" s="1"/>
  <c r="L62" i="26"/>
  <c r="AA62" i="26" s="1"/>
  <c r="K62" i="26"/>
  <c r="Z62" i="26" s="1"/>
  <c r="J62" i="26"/>
  <c r="Y62" i="26" s="1"/>
  <c r="I62" i="26"/>
  <c r="X62" i="26" s="1"/>
  <c r="H62" i="26"/>
  <c r="W62" i="26" s="1"/>
  <c r="G62" i="26"/>
  <c r="V62" i="26" s="1"/>
  <c r="N61" i="26"/>
  <c r="AC61" i="26" s="1"/>
  <c r="M61" i="26"/>
  <c r="L61" i="26"/>
  <c r="AA61" i="26" s="1"/>
  <c r="K61" i="26"/>
  <c r="Z61" i="26" s="1"/>
  <c r="J61" i="26"/>
  <c r="Y61" i="26" s="1"/>
  <c r="I61" i="26"/>
  <c r="X61" i="26" s="1"/>
  <c r="H61" i="26"/>
  <c r="W61" i="26" s="1"/>
  <c r="G61" i="26"/>
  <c r="V61" i="26" s="1"/>
  <c r="N57" i="26"/>
  <c r="M57" i="26"/>
  <c r="AB57" i="26" s="1"/>
  <c r="L57" i="26"/>
  <c r="AA57" i="26" s="1"/>
  <c r="K57" i="26"/>
  <c r="J57" i="26"/>
  <c r="Y57" i="26" s="1"/>
  <c r="I57" i="26"/>
  <c r="X57" i="26" s="1"/>
  <c r="H57" i="26"/>
  <c r="W57" i="26" s="1"/>
  <c r="G57" i="26"/>
  <c r="V57" i="26" s="1"/>
  <c r="N56" i="26"/>
  <c r="AC56" i="26" s="1"/>
  <c r="M56" i="26"/>
  <c r="AB56" i="26" s="1"/>
  <c r="L56" i="26"/>
  <c r="AA56" i="26" s="1"/>
  <c r="K56" i="26"/>
  <c r="Z56" i="26" s="1"/>
  <c r="J56" i="26"/>
  <c r="Y56" i="26" s="1"/>
  <c r="I56" i="26"/>
  <c r="X56" i="26" s="1"/>
  <c r="H56" i="26"/>
  <c r="W56" i="26" s="1"/>
  <c r="G56" i="26"/>
  <c r="V56" i="26" s="1"/>
  <c r="N55" i="26"/>
  <c r="M55" i="26"/>
  <c r="L55" i="26"/>
  <c r="AA55" i="26" s="1"/>
  <c r="K55" i="26"/>
  <c r="Z55" i="26" s="1"/>
  <c r="J55" i="26"/>
  <c r="Y55" i="26" s="1"/>
  <c r="I55" i="26"/>
  <c r="X55" i="26" s="1"/>
  <c r="H55" i="26"/>
  <c r="W55" i="26" s="1"/>
  <c r="G55" i="26"/>
  <c r="V55" i="26" s="1"/>
  <c r="N54" i="26"/>
  <c r="M54" i="26"/>
  <c r="AB54" i="26" s="1"/>
  <c r="L54" i="26"/>
  <c r="AA54" i="26" s="1"/>
  <c r="K54" i="26"/>
  <c r="Z54" i="26" s="1"/>
  <c r="J54" i="26"/>
  <c r="Y54" i="26" s="1"/>
  <c r="I54" i="26"/>
  <c r="X54" i="26" s="1"/>
  <c r="H54" i="26"/>
  <c r="W54" i="26" s="1"/>
  <c r="G54" i="26"/>
  <c r="V54" i="26" s="1"/>
  <c r="N53" i="26"/>
  <c r="AC53" i="26" s="1"/>
  <c r="M53" i="26"/>
  <c r="L53" i="26"/>
  <c r="AA53" i="26" s="1"/>
  <c r="K53" i="26"/>
  <c r="Z53" i="26" s="1"/>
  <c r="J53" i="26"/>
  <c r="Y53" i="26" s="1"/>
  <c r="I53" i="26"/>
  <c r="X53" i="26" s="1"/>
  <c r="H53" i="26"/>
  <c r="W53" i="26" s="1"/>
  <c r="G53" i="26"/>
  <c r="V53" i="26" s="1"/>
  <c r="N52" i="26"/>
  <c r="AC52" i="26" s="1"/>
  <c r="M52" i="26"/>
  <c r="AB52" i="26" s="1"/>
  <c r="L52" i="26"/>
  <c r="AA52" i="26" s="1"/>
  <c r="K52" i="26"/>
  <c r="Z52" i="26" s="1"/>
  <c r="J52" i="26"/>
  <c r="Y52" i="26" s="1"/>
  <c r="I52" i="26"/>
  <c r="X52" i="26" s="1"/>
  <c r="H52" i="26"/>
  <c r="W52" i="26" s="1"/>
  <c r="G52" i="26"/>
  <c r="V52" i="26" s="1"/>
  <c r="N51" i="26"/>
  <c r="AC51" i="26" s="1"/>
  <c r="M51" i="26"/>
  <c r="AB51" i="26" s="1"/>
  <c r="L51" i="26"/>
  <c r="AA51" i="26" s="1"/>
  <c r="K51" i="26"/>
  <c r="Z51" i="26" s="1"/>
  <c r="J51" i="26"/>
  <c r="Y51" i="26" s="1"/>
  <c r="I51" i="26"/>
  <c r="X51" i="26" s="1"/>
  <c r="H51" i="26"/>
  <c r="W51" i="26" s="1"/>
  <c r="G51" i="26"/>
  <c r="V51" i="26" s="1"/>
  <c r="N50" i="26"/>
  <c r="AC50" i="26" s="1"/>
  <c r="M50" i="26"/>
  <c r="AB50" i="26" s="1"/>
  <c r="L50" i="26"/>
  <c r="AA50" i="26" s="1"/>
  <c r="K50" i="26"/>
  <c r="Z50" i="26" s="1"/>
  <c r="J50" i="26"/>
  <c r="Y50" i="26" s="1"/>
  <c r="I50" i="26"/>
  <c r="X50" i="26" s="1"/>
  <c r="H50" i="26"/>
  <c r="W50" i="26" s="1"/>
  <c r="G50" i="26"/>
  <c r="N49" i="26"/>
  <c r="AC49" i="26" s="1"/>
  <c r="M49" i="26"/>
  <c r="L49" i="26"/>
  <c r="AA49" i="26" s="1"/>
  <c r="K49" i="26"/>
  <c r="Z49" i="26" s="1"/>
  <c r="J49" i="26"/>
  <c r="Y49" i="26" s="1"/>
  <c r="I49" i="26"/>
  <c r="X49" i="26" s="1"/>
  <c r="H49" i="26"/>
  <c r="W49" i="26" s="1"/>
  <c r="G49" i="26"/>
  <c r="V49" i="26" s="1"/>
  <c r="N48" i="26"/>
  <c r="AC48" i="26" s="1"/>
  <c r="M48" i="26"/>
  <c r="AB48" i="26" s="1"/>
  <c r="L48" i="26"/>
  <c r="AA48" i="26" s="1"/>
  <c r="K48" i="26"/>
  <c r="Z48" i="26" s="1"/>
  <c r="J48" i="26"/>
  <c r="Y48" i="26" s="1"/>
  <c r="I48" i="26"/>
  <c r="X48" i="26" s="1"/>
  <c r="H48" i="26"/>
  <c r="W48" i="26" s="1"/>
  <c r="G48" i="26"/>
  <c r="V48" i="26" s="1"/>
  <c r="N47" i="26"/>
  <c r="AC47" i="26" s="1"/>
  <c r="M47" i="26"/>
  <c r="AB47" i="26" s="1"/>
  <c r="L47" i="26"/>
  <c r="AA47" i="26" s="1"/>
  <c r="K47" i="26"/>
  <c r="Z47" i="26" s="1"/>
  <c r="J47" i="26"/>
  <c r="Y47" i="26" s="1"/>
  <c r="I47" i="26"/>
  <c r="X47" i="26" s="1"/>
  <c r="H47" i="26"/>
  <c r="W47" i="26" s="1"/>
  <c r="G47" i="26"/>
  <c r="N46" i="26"/>
  <c r="AC46" i="26" s="1"/>
  <c r="M46" i="26"/>
  <c r="AB46" i="26" s="1"/>
  <c r="L46" i="26"/>
  <c r="AA46" i="26" s="1"/>
  <c r="K46" i="26"/>
  <c r="Z46" i="26" s="1"/>
  <c r="J46" i="26"/>
  <c r="Y46" i="26" s="1"/>
  <c r="I46" i="26"/>
  <c r="X46" i="26" s="1"/>
  <c r="H46" i="26"/>
  <c r="W46" i="26" s="1"/>
  <c r="G46" i="26"/>
  <c r="V46" i="26" s="1"/>
  <c r="N45" i="26"/>
  <c r="AC45" i="26" s="1"/>
  <c r="M45" i="26"/>
  <c r="AB45" i="26" s="1"/>
  <c r="L45" i="26"/>
  <c r="AA45" i="26" s="1"/>
  <c r="K45" i="26"/>
  <c r="Z45" i="26" s="1"/>
  <c r="J45" i="26"/>
  <c r="Y45" i="26" s="1"/>
  <c r="I45" i="26"/>
  <c r="X45" i="26" s="1"/>
  <c r="H45" i="26"/>
  <c r="W45" i="26" s="1"/>
  <c r="G45" i="26"/>
  <c r="V45" i="26" s="1"/>
  <c r="E42" i="26"/>
  <c r="N41" i="26"/>
  <c r="AC41" i="26" s="1"/>
  <c r="M41" i="26"/>
  <c r="AB41" i="26" s="1"/>
  <c r="L41" i="26"/>
  <c r="AA41" i="26" s="1"/>
  <c r="K41" i="26"/>
  <c r="Z41" i="26" s="1"/>
  <c r="J41" i="26"/>
  <c r="Y41" i="26" s="1"/>
  <c r="I41" i="26"/>
  <c r="X41" i="26" s="1"/>
  <c r="H41" i="26"/>
  <c r="W41" i="26" s="1"/>
  <c r="G41" i="26"/>
  <c r="V41" i="26" s="1"/>
  <c r="N40" i="26"/>
  <c r="AC40" i="26" s="1"/>
  <c r="M40" i="26"/>
  <c r="AB40" i="26" s="1"/>
  <c r="L40" i="26"/>
  <c r="AA40" i="26" s="1"/>
  <c r="K40" i="26"/>
  <c r="Z40" i="26" s="1"/>
  <c r="J40" i="26"/>
  <c r="Y40" i="26" s="1"/>
  <c r="I40" i="26"/>
  <c r="X40" i="26" s="1"/>
  <c r="H40" i="26"/>
  <c r="W40" i="26" s="1"/>
  <c r="G40" i="26"/>
  <c r="V40" i="26" s="1"/>
  <c r="N39" i="26"/>
  <c r="M39" i="26"/>
  <c r="L39" i="26"/>
  <c r="AA39" i="26" s="1"/>
  <c r="K39" i="26"/>
  <c r="Z39" i="26" s="1"/>
  <c r="J39" i="26"/>
  <c r="Y39" i="26" s="1"/>
  <c r="I39" i="26"/>
  <c r="X39" i="26" s="1"/>
  <c r="H39" i="26"/>
  <c r="G39" i="26"/>
  <c r="V39" i="26" s="1"/>
  <c r="N38" i="26"/>
  <c r="M38" i="26"/>
  <c r="L38" i="26"/>
  <c r="K38" i="26"/>
  <c r="Z38" i="26" s="1"/>
  <c r="J38" i="26"/>
  <c r="Y38" i="26" s="1"/>
  <c r="I38" i="26"/>
  <c r="X38" i="26" s="1"/>
  <c r="H38" i="26"/>
  <c r="W38" i="26" s="1"/>
  <c r="G38" i="26"/>
  <c r="V38" i="26" s="1"/>
  <c r="N37" i="26"/>
  <c r="AC37" i="26" s="1"/>
  <c r="M37" i="26"/>
  <c r="AB37" i="26" s="1"/>
  <c r="L37" i="26"/>
  <c r="AA37" i="26" s="1"/>
  <c r="K37" i="26"/>
  <c r="Z37" i="26" s="1"/>
  <c r="J37" i="26"/>
  <c r="Y37" i="26" s="1"/>
  <c r="I37" i="26"/>
  <c r="X37" i="26" s="1"/>
  <c r="H37" i="26"/>
  <c r="W37" i="26" s="1"/>
  <c r="G37" i="26"/>
  <c r="N36" i="26"/>
  <c r="AC36" i="26" s="1"/>
  <c r="M36" i="26"/>
  <c r="AB36" i="26" s="1"/>
  <c r="L36" i="26"/>
  <c r="AA36" i="26" s="1"/>
  <c r="K36" i="26"/>
  <c r="Z36" i="26" s="1"/>
  <c r="J36" i="26"/>
  <c r="Y36" i="26" s="1"/>
  <c r="I36" i="26"/>
  <c r="X36" i="26" s="1"/>
  <c r="H36" i="26"/>
  <c r="W36" i="26" s="1"/>
  <c r="G36" i="26"/>
  <c r="V36" i="26" s="1"/>
  <c r="N35" i="26"/>
  <c r="AC35" i="26" s="1"/>
  <c r="M35" i="26"/>
  <c r="L35" i="26"/>
  <c r="AA35" i="26" s="1"/>
  <c r="K35" i="26"/>
  <c r="Z35" i="26" s="1"/>
  <c r="J35" i="26"/>
  <c r="Y35" i="26" s="1"/>
  <c r="I35" i="26"/>
  <c r="X35" i="26" s="1"/>
  <c r="H35" i="26"/>
  <c r="W35" i="26" s="1"/>
  <c r="G35" i="26"/>
  <c r="V35" i="26" s="1"/>
  <c r="N34" i="26"/>
  <c r="M34" i="26"/>
  <c r="L34" i="26"/>
  <c r="AA34" i="26" s="1"/>
  <c r="K34" i="26"/>
  <c r="Z34" i="26" s="1"/>
  <c r="J34" i="26"/>
  <c r="Y34" i="26" s="1"/>
  <c r="I34" i="26"/>
  <c r="X34" i="26" s="1"/>
  <c r="H34" i="26"/>
  <c r="G34" i="26"/>
  <c r="V34" i="26" s="1"/>
  <c r="N33" i="26"/>
  <c r="M33" i="26"/>
  <c r="L33" i="26"/>
  <c r="K33" i="26"/>
  <c r="Z33" i="26" s="1"/>
  <c r="J33" i="26"/>
  <c r="Y33" i="26" s="1"/>
  <c r="I33" i="26"/>
  <c r="X33" i="26" s="1"/>
  <c r="H33" i="26"/>
  <c r="W33" i="26" s="1"/>
  <c r="G33" i="26"/>
  <c r="V33" i="26" s="1"/>
  <c r="N32" i="26"/>
  <c r="AC32" i="26" s="1"/>
  <c r="M32" i="26"/>
  <c r="AB32" i="26" s="1"/>
  <c r="L32" i="26"/>
  <c r="AA32" i="26" s="1"/>
  <c r="K32" i="26"/>
  <c r="Z32" i="26" s="1"/>
  <c r="J32" i="26"/>
  <c r="Y32" i="26" s="1"/>
  <c r="I32" i="26"/>
  <c r="X32" i="26" s="1"/>
  <c r="H32" i="26"/>
  <c r="W32" i="26" s="1"/>
  <c r="G32" i="26"/>
  <c r="V32" i="26" s="1"/>
  <c r="N31" i="26"/>
  <c r="AC31" i="26" s="1"/>
  <c r="M31" i="26"/>
  <c r="AB31" i="26" s="1"/>
  <c r="L31" i="26"/>
  <c r="AA31" i="26" s="1"/>
  <c r="K31" i="26"/>
  <c r="Z31" i="26" s="1"/>
  <c r="J31" i="26"/>
  <c r="Y31" i="26" s="1"/>
  <c r="I31" i="26"/>
  <c r="X31" i="26" s="1"/>
  <c r="H31" i="26"/>
  <c r="W31" i="26" s="1"/>
  <c r="G31" i="26"/>
  <c r="V31" i="26" s="1"/>
  <c r="N30" i="26"/>
  <c r="AC30" i="26" s="1"/>
  <c r="M30" i="26"/>
  <c r="L30" i="26"/>
  <c r="AA30" i="26" s="1"/>
  <c r="K30" i="26"/>
  <c r="Z30" i="26" s="1"/>
  <c r="J30" i="26"/>
  <c r="Y30" i="26" s="1"/>
  <c r="I30" i="26"/>
  <c r="X30" i="26" s="1"/>
  <c r="H30" i="26"/>
  <c r="W30" i="26" s="1"/>
  <c r="V30" i="26"/>
  <c r="E120" i="30" l="1"/>
  <c r="E16" i="28" s="1"/>
  <c r="S113" i="30"/>
  <c r="AI113" i="30" s="1"/>
  <c r="P110" i="30"/>
  <c r="AF110" i="30" s="1"/>
  <c r="G107" i="30"/>
  <c r="P116" i="30"/>
  <c r="AF116" i="30" s="1"/>
  <c r="AP116" i="30" s="1"/>
  <c r="S103" i="30"/>
  <c r="AI103" i="30" s="1"/>
  <c r="U103" i="30"/>
  <c r="AK103" i="30" s="1"/>
  <c r="Q113" i="30"/>
  <c r="AG113" i="30" s="1"/>
  <c r="S114" i="30"/>
  <c r="AI114" i="30" s="1"/>
  <c r="O111" i="30"/>
  <c r="AE111" i="30" s="1"/>
  <c r="P115" i="30"/>
  <c r="AF115" i="30" s="1"/>
  <c r="O112" i="30"/>
  <c r="AE112" i="30" s="1"/>
  <c r="Q115" i="30"/>
  <c r="AG115" i="30" s="1"/>
  <c r="U115" i="30"/>
  <c r="AK115" i="30" s="1"/>
  <c r="AH110" i="30"/>
  <c r="AH118" i="30" s="1"/>
  <c r="R118" i="30"/>
  <c r="AJ110" i="30"/>
  <c r="T118" i="30"/>
  <c r="AH103" i="30"/>
  <c r="AE103" i="30"/>
  <c r="AK110" i="30"/>
  <c r="G118" i="30"/>
  <c r="H118" i="30"/>
  <c r="I118" i="30"/>
  <c r="J118" i="30"/>
  <c r="T106" i="30"/>
  <c r="Q111" i="30"/>
  <c r="AG111" i="30" s="1"/>
  <c r="S117" i="30"/>
  <c r="AI117" i="30" s="1"/>
  <c r="U106" i="30"/>
  <c r="AK106" i="30" s="1"/>
  <c r="K113" i="30"/>
  <c r="L113" i="30" s="1"/>
  <c r="S111" i="30"/>
  <c r="AI111" i="30" s="1"/>
  <c r="O113" i="30"/>
  <c r="AE113" i="30" s="1"/>
  <c r="U117" i="30"/>
  <c r="AK117" i="30" s="1"/>
  <c r="K112" i="30"/>
  <c r="L112" i="30" s="1"/>
  <c r="H107" i="30"/>
  <c r="I107" i="30"/>
  <c r="AP112" i="30"/>
  <c r="J107" i="30"/>
  <c r="Q112" i="30"/>
  <c r="AG112" i="30" s="1"/>
  <c r="K103" i="30"/>
  <c r="S110" i="30"/>
  <c r="O105" i="30"/>
  <c r="S112" i="30"/>
  <c r="AI112" i="30" s="1"/>
  <c r="O114" i="30"/>
  <c r="AE114" i="30" s="1"/>
  <c r="P103" i="30"/>
  <c r="AF103" i="30" s="1"/>
  <c r="Q103" i="30"/>
  <c r="Q105" i="30"/>
  <c r="AG105" i="30" s="1"/>
  <c r="V110" i="30"/>
  <c r="U112" i="30"/>
  <c r="AK112" i="30" s="1"/>
  <c r="Q114" i="30"/>
  <c r="AG114" i="30" s="1"/>
  <c r="V104" i="30"/>
  <c r="Q110" i="30"/>
  <c r="K114" i="30"/>
  <c r="L114" i="30" s="1"/>
  <c r="AJ111" i="30"/>
  <c r="AJ113" i="30"/>
  <c r="AP113" i="30" s="1"/>
  <c r="Z113" i="30"/>
  <c r="AF117" i="30"/>
  <c r="AP117" i="30" s="1"/>
  <c r="Z117" i="30"/>
  <c r="AJ115" i="30"/>
  <c r="AE110" i="30"/>
  <c r="K116" i="30"/>
  <c r="L116" i="30" s="1"/>
  <c r="Q116" i="30"/>
  <c r="K111" i="30"/>
  <c r="L111" i="30" s="1"/>
  <c r="U114" i="30"/>
  <c r="AK114" i="30" s="1"/>
  <c r="S116" i="30"/>
  <c r="AI116" i="30" s="1"/>
  <c r="V114" i="30"/>
  <c r="AL114" i="30" s="1"/>
  <c r="AP114" i="30" s="1"/>
  <c r="U116" i="30"/>
  <c r="AK116" i="30" s="1"/>
  <c r="K115" i="30"/>
  <c r="L115" i="30" s="1"/>
  <c r="K117" i="30"/>
  <c r="L117" i="30" s="1"/>
  <c r="O117" i="30"/>
  <c r="V111" i="30"/>
  <c r="AL111" i="30" s="1"/>
  <c r="U113" i="30"/>
  <c r="S115" i="30"/>
  <c r="AE116" i="30"/>
  <c r="Q117" i="30"/>
  <c r="AG117" i="30" s="1"/>
  <c r="Z112" i="30"/>
  <c r="K110" i="30"/>
  <c r="AE104" i="30"/>
  <c r="AP105" i="30"/>
  <c r="K105" i="30"/>
  <c r="L105" i="30" s="1"/>
  <c r="S105" i="30"/>
  <c r="AI105" i="30" s="1"/>
  <c r="U105" i="30"/>
  <c r="P104" i="30"/>
  <c r="Z105" i="30"/>
  <c r="O106" i="30"/>
  <c r="R104" i="30"/>
  <c r="AH104" i="30" s="1"/>
  <c r="P106" i="30"/>
  <c r="S104" i="30"/>
  <c r="AI104" i="30" s="1"/>
  <c r="Q106" i="30"/>
  <c r="AG106" i="30" s="1"/>
  <c r="K104" i="30"/>
  <c r="L104" i="30" s="1"/>
  <c r="K106" i="30"/>
  <c r="L106" i="30" s="1"/>
  <c r="K95" i="30"/>
  <c r="L95" i="30" s="1"/>
  <c r="E83" i="30"/>
  <c r="E14" i="28" s="1"/>
  <c r="O79" i="30"/>
  <c r="AE79" i="30" s="1"/>
  <c r="K77" i="30"/>
  <c r="L77" i="30" s="1"/>
  <c r="Q79" i="30"/>
  <c r="AG79" i="30" s="1"/>
  <c r="O77" i="30"/>
  <c r="U88" i="30"/>
  <c r="AK88" i="30" s="1"/>
  <c r="R77" i="30"/>
  <c r="AH77" i="30" s="1"/>
  <c r="AH81" i="30" s="1"/>
  <c r="S77" i="30"/>
  <c r="AI77" i="30" s="1"/>
  <c r="V77" i="30"/>
  <c r="AL77" i="30" s="1"/>
  <c r="U92" i="30"/>
  <c r="AK92" i="30" s="1"/>
  <c r="O75" i="30"/>
  <c r="R87" i="30"/>
  <c r="AH87" i="30" s="1"/>
  <c r="V94" i="30"/>
  <c r="AL94" i="30" s="1"/>
  <c r="P77" i="30"/>
  <c r="AF77" i="30" s="1"/>
  <c r="U80" i="30"/>
  <c r="AK80" i="30" s="1"/>
  <c r="T80" i="30"/>
  <c r="AJ80" i="30" s="1"/>
  <c r="G72" i="30"/>
  <c r="Q75" i="30"/>
  <c r="AG75" i="30" s="1"/>
  <c r="G98" i="30"/>
  <c r="H98" i="30"/>
  <c r="V95" i="30"/>
  <c r="AL95" i="30" s="1"/>
  <c r="G81" i="30"/>
  <c r="T92" i="30"/>
  <c r="AJ92" i="30" s="1"/>
  <c r="E100" i="30"/>
  <c r="E15" i="28" s="1"/>
  <c r="R72" i="30"/>
  <c r="AH70" i="30"/>
  <c r="AH72" i="30" s="1"/>
  <c r="AF92" i="30"/>
  <c r="AH92" i="30"/>
  <c r="AH98" i="30" s="1"/>
  <c r="R98" i="30"/>
  <c r="AL75" i="30"/>
  <c r="AI92" i="30"/>
  <c r="AI75" i="30"/>
  <c r="T97" i="30"/>
  <c r="AJ97" i="30" s="1"/>
  <c r="H72" i="30"/>
  <c r="I98" i="30"/>
  <c r="AL92" i="30"/>
  <c r="U97" i="30"/>
  <c r="AK97" i="30" s="1"/>
  <c r="T71" i="30"/>
  <c r="AJ71" i="30" s="1"/>
  <c r="V78" i="30"/>
  <c r="AL78" i="30" s="1"/>
  <c r="I72" i="30"/>
  <c r="J98" i="30"/>
  <c r="U71" i="30"/>
  <c r="AK71" i="30" s="1"/>
  <c r="J72" i="30"/>
  <c r="Q88" i="30"/>
  <c r="AG88" i="30" s="1"/>
  <c r="K79" i="30"/>
  <c r="L79" i="30" s="1"/>
  <c r="T88" i="30"/>
  <c r="AJ88" i="30" s="1"/>
  <c r="V69" i="30"/>
  <c r="K92" i="30"/>
  <c r="L92" i="30" s="1"/>
  <c r="O92" i="30"/>
  <c r="Q94" i="30"/>
  <c r="AG94" i="30" s="1"/>
  <c r="Q96" i="30"/>
  <c r="AG96" i="30" s="1"/>
  <c r="P70" i="30"/>
  <c r="AF70" i="30" s="1"/>
  <c r="T75" i="30"/>
  <c r="Z75" i="30" s="1"/>
  <c r="J81" i="30"/>
  <c r="Q70" i="30"/>
  <c r="AG70" i="30" s="1"/>
  <c r="U75" i="30"/>
  <c r="I81" i="30"/>
  <c r="K94" i="30"/>
  <c r="L94" i="30" s="1"/>
  <c r="O96" i="30"/>
  <c r="AE96" i="30" s="1"/>
  <c r="P94" i="30"/>
  <c r="Q92" i="30"/>
  <c r="P87" i="30"/>
  <c r="AF87" i="30" s="1"/>
  <c r="T94" i="30"/>
  <c r="AJ94" i="30" s="1"/>
  <c r="H81" i="30"/>
  <c r="AE80" i="30"/>
  <c r="AF78" i="30"/>
  <c r="K76" i="30"/>
  <c r="L76" i="30" s="1"/>
  <c r="O76" i="30"/>
  <c r="P76" i="30"/>
  <c r="Q76" i="30"/>
  <c r="K80" i="30"/>
  <c r="L80" i="30" s="1"/>
  <c r="Q78" i="30"/>
  <c r="AG78" i="30" s="1"/>
  <c r="T76" i="30"/>
  <c r="AJ76" i="30" s="1"/>
  <c r="P80" i="30"/>
  <c r="T79" i="30"/>
  <c r="AJ79" i="30" s="1"/>
  <c r="K78" i="30"/>
  <c r="L78" i="30" s="1"/>
  <c r="V79" i="30"/>
  <c r="AL79" i="30" s="1"/>
  <c r="O78" i="30"/>
  <c r="AF75" i="30"/>
  <c r="U76" i="30"/>
  <c r="AK76" i="30" s="1"/>
  <c r="S78" i="30"/>
  <c r="AI78" i="30" s="1"/>
  <c r="Q80" i="30"/>
  <c r="AG80" i="30" s="1"/>
  <c r="S79" i="30"/>
  <c r="AI79" i="30" s="1"/>
  <c r="K75" i="30"/>
  <c r="AF79" i="30"/>
  <c r="AF71" i="30"/>
  <c r="AF69" i="30"/>
  <c r="K70" i="30"/>
  <c r="L70" i="30" s="1"/>
  <c r="S70" i="30"/>
  <c r="T70" i="30"/>
  <c r="AJ70" i="30" s="1"/>
  <c r="K71" i="30"/>
  <c r="L71" i="30" s="1"/>
  <c r="Q69" i="30"/>
  <c r="O71" i="30"/>
  <c r="K69" i="30"/>
  <c r="L69" i="30" s="1"/>
  <c r="O69" i="30"/>
  <c r="T69" i="30"/>
  <c r="U70" i="30"/>
  <c r="AK70" i="30" s="1"/>
  <c r="Q71" i="30"/>
  <c r="AG71" i="30" s="1"/>
  <c r="AF97" i="30"/>
  <c r="AF93" i="30"/>
  <c r="AP93" i="30" s="1"/>
  <c r="Z93" i="30"/>
  <c r="K93" i="30"/>
  <c r="L93" i="30" s="1"/>
  <c r="T96" i="30"/>
  <c r="AJ96" i="30" s="1"/>
  <c r="U96" i="30"/>
  <c r="AK96" i="30" s="1"/>
  <c r="Q93" i="30"/>
  <c r="AG93" i="30" s="1"/>
  <c r="O95" i="30"/>
  <c r="K97" i="30"/>
  <c r="L97" i="30" s="1"/>
  <c r="P95" i="30"/>
  <c r="S93" i="30"/>
  <c r="AI93" i="30" s="1"/>
  <c r="AE94" i="30"/>
  <c r="Q95" i="30"/>
  <c r="AG95" i="30" s="1"/>
  <c r="O97" i="30"/>
  <c r="U93" i="30"/>
  <c r="AK93" i="30" s="1"/>
  <c r="S95" i="30"/>
  <c r="AI95" i="30" s="1"/>
  <c r="Q97" i="30"/>
  <c r="AG97" i="30" s="1"/>
  <c r="K96" i="30"/>
  <c r="L96" i="30" s="1"/>
  <c r="O93" i="30"/>
  <c r="AF88" i="30"/>
  <c r="K87" i="30"/>
  <c r="L87" i="30" s="1"/>
  <c r="S87" i="30"/>
  <c r="AI87" i="30" s="1"/>
  <c r="T87" i="30"/>
  <c r="AJ87" i="30" s="1"/>
  <c r="U87" i="30"/>
  <c r="AK87" i="30" s="1"/>
  <c r="O88" i="30"/>
  <c r="K88" i="30"/>
  <c r="L88" i="30" s="1"/>
  <c r="X184" i="26"/>
  <c r="W184" i="26"/>
  <c r="AA184" i="26"/>
  <c r="K184" i="26"/>
  <c r="H184" i="26"/>
  <c r="I184" i="26"/>
  <c r="M184" i="26"/>
  <c r="L184" i="26"/>
  <c r="N184" i="26"/>
  <c r="G184" i="26"/>
  <c r="J184" i="26"/>
  <c r="O181" i="26"/>
  <c r="O175" i="26"/>
  <c r="R170" i="26"/>
  <c r="Q181" i="26"/>
  <c r="Q166" i="26"/>
  <c r="R181" i="26"/>
  <c r="R166" i="26"/>
  <c r="AD173" i="26"/>
  <c r="AG177" i="26"/>
  <c r="AF168" i="26"/>
  <c r="AG175" i="26"/>
  <c r="Q180" i="26"/>
  <c r="AA181" i="26"/>
  <c r="AG181" i="26" s="1"/>
  <c r="R176" i="26"/>
  <c r="AC176" i="26"/>
  <c r="AG176" i="26" s="1"/>
  <c r="AF176" i="26"/>
  <c r="AC170" i="26"/>
  <c r="AG170" i="26" s="1"/>
  <c r="Q165" i="26"/>
  <c r="Q168" i="26"/>
  <c r="O163" i="26"/>
  <c r="O176" i="26"/>
  <c r="AG180" i="26"/>
  <c r="Q163" i="26"/>
  <c r="Q176" i="26"/>
  <c r="R163" i="26"/>
  <c r="Q171" i="26"/>
  <c r="R171" i="26"/>
  <c r="O170" i="26"/>
  <c r="Q178" i="26"/>
  <c r="AD168" i="26"/>
  <c r="AF163" i="26"/>
  <c r="AG178" i="26"/>
  <c r="R175" i="26"/>
  <c r="R173" i="26"/>
  <c r="AD178" i="26"/>
  <c r="O171" i="26"/>
  <c r="O166" i="26"/>
  <c r="AG165" i="26"/>
  <c r="Q170" i="26"/>
  <c r="R169" i="26"/>
  <c r="AC169" i="26"/>
  <c r="AF178" i="26"/>
  <c r="Z162" i="26"/>
  <c r="O162" i="26"/>
  <c r="AD163" i="26"/>
  <c r="R165" i="26"/>
  <c r="AG172" i="26"/>
  <c r="O178" i="26"/>
  <c r="AG162" i="26"/>
  <c r="AF166" i="26"/>
  <c r="Y174" i="26"/>
  <c r="O174" i="26"/>
  <c r="R178" i="26"/>
  <c r="R180" i="26"/>
  <c r="AG166" i="26"/>
  <c r="Z177" i="26"/>
  <c r="AF177" i="26" s="1"/>
  <c r="O177" i="26"/>
  <c r="AF181" i="26"/>
  <c r="AG168" i="26"/>
  <c r="Y164" i="26"/>
  <c r="O164" i="26"/>
  <c r="O168" i="26"/>
  <c r="Q174" i="26"/>
  <c r="AB174" i="26"/>
  <c r="AF174" i="26" s="1"/>
  <c r="R174" i="26"/>
  <c r="AC174" i="26"/>
  <c r="R168" i="26"/>
  <c r="Q164" i="26"/>
  <c r="AB164" i="26"/>
  <c r="AF164" i="26" s="1"/>
  <c r="AD166" i="26"/>
  <c r="Z167" i="26"/>
  <c r="AF167" i="26" s="1"/>
  <c r="O167" i="26"/>
  <c r="Y179" i="26"/>
  <c r="O179" i="26"/>
  <c r="R164" i="26"/>
  <c r="AC164" i="26"/>
  <c r="Z182" i="26"/>
  <c r="AD182" i="26" s="1"/>
  <c r="O182" i="26"/>
  <c r="V170" i="26"/>
  <c r="V184" i="26" s="1"/>
  <c r="AG167" i="26"/>
  <c r="AF171" i="26"/>
  <c r="Q179" i="26"/>
  <c r="AB179" i="26"/>
  <c r="AF179" i="26" s="1"/>
  <c r="AG171" i="26"/>
  <c r="AF173" i="26"/>
  <c r="R179" i="26"/>
  <c r="AC179" i="26"/>
  <c r="AG182" i="26"/>
  <c r="O165" i="26"/>
  <c r="AG173" i="26"/>
  <c r="Y169" i="26"/>
  <c r="O169" i="26"/>
  <c r="O173" i="26"/>
  <c r="AG163" i="26"/>
  <c r="Q173" i="26"/>
  <c r="Q175" i="26"/>
  <c r="O180" i="26"/>
  <c r="Q169" i="26"/>
  <c r="AB169" i="26"/>
  <c r="AF169" i="26" s="1"/>
  <c r="AD171" i="26"/>
  <c r="Z172" i="26"/>
  <c r="AD172" i="26" s="1"/>
  <c r="O172" i="26"/>
  <c r="V175" i="26"/>
  <c r="Q162" i="26"/>
  <c r="Q167" i="26"/>
  <c r="Q172" i="26"/>
  <c r="Q177" i="26"/>
  <c r="Q182" i="26"/>
  <c r="R162" i="26"/>
  <c r="AB165" i="26"/>
  <c r="AF165" i="26" s="1"/>
  <c r="R167" i="26"/>
  <c r="AB170" i="26"/>
  <c r="R172" i="26"/>
  <c r="AB175" i="26"/>
  <c r="R177" i="26"/>
  <c r="AB180" i="26"/>
  <c r="AF180" i="26" s="1"/>
  <c r="R182" i="26"/>
  <c r="AA72" i="26"/>
  <c r="Z72" i="26"/>
  <c r="W72" i="26"/>
  <c r="M72" i="26"/>
  <c r="W58" i="26"/>
  <c r="X58" i="26"/>
  <c r="L72" i="26"/>
  <c r="G72" i="26"/>
  <c r="K72" i="26"/>
  <c r="Y58" i="26"/>
  <c r="N72" i="26"/>
  <c r="H72" i="26"/>
  <c r="I72" i="26"/>
  <c r="J72" i="26"/>
  <c r="AA58" i="26"/>
  <c r="J58" i="26"/>
  <c r="K58" i="26"/>
  <c r="L58" i="26"/>
  <c r="M58" i="26"/>
  <c r="N58" i="26"/>
  <c r="G58" i="26"/>
  <c r="H58" i="26"/>
  <c r="I58" i="26"/>
  <c r="O66" i="26"/>
  <c r="AG63" i="26"/>
  <c r="Q63" i="26"/>
  <c r="R70" i="26"/>
  <c r="AF62" i="26"/>
  <c r="Q61" i="26"/>
  <c r="AD71" i="26"/>
  <c r="Q67" i="26"/>
  <c r="R57" i="26"/>
  <c r="Q71" i="26"/>
  <c r="AF71" i="26"/>
  <c r="O50" i="26"/>
  <c r="AB61" i="26"/>
  <c r="Q51" i="26"/>
  <c r="O62" i="26"/>
  <c r="AB67" i="26"/>
  <c r="AF67" i="26" s="1"/>
  <c r="AG46" i="26"/>
  <c r="AD45" i="26"/>
  <c r="Q70" i="26"/>
  <c r="R66" i="26"/>
  <c r="Q62" i="26"/>
  <c r="AG67" i="26"/>
  <c r="AC70" i="26"/>
  <c r="AD70" i="26" s="1"/>
  <c r="O71" i="26"/>
  <c r="AG56" i="26"/>
  <c r="Q66" i="26"/>
  <c r="R56" i="26"/>
  <c r="AF63" i="26"/>
  <c r="V66" i="26"/>
  <c r="AD66" i="26" s="1"/>
  <c r="R71" i="26"/>
  <c r="AB68" i="26"/>
  <c r="AF68" i="26" s="1"/>
  <c r="Q68" i="26"/>
  <c r="R62" i="26"/>
  <c r="AG47" i="26"/>
  <c r="AF56" i="26"/>
  <c r="V69" i="26"/>
  <c r="O69" i="26"/>
  <c r="R47" i="26"/>
  <c r="O63" i="26"/>
  <c r="O56" i="26"/>
  <c r="X69" i="26"/>
  <c r="X72" i="26" s="1"/>
  <c r="Q69" i="26"/>
  <c r="AF46" i="26"/>
  <c r="Q56" i="26"/>
  <c r="R63" i="26"/>
  <c r="AG66" i="26"/>
  <c r="Y69" i="26"/>
  <c r="AG69" i="26" s="1"/>
  <c r="R69" i="26"/>
  <c r="AG61" i="26"/>
  <c r="Y64" i="26"/>
  <c r="O64" i="26"/>
  <c r="AC68" i="26"/>
  <c r="R68" i="26"/>
  <c r="O67" i="26"/>
  <c r="AG71" i="26"/>
  <c r="AC64" i="26"/>
  <c r="R64" i="26"/>
  <c r="R67" i="26"/>
  <c r="AD51" i="26"/>
  <c r="AD62" i="26"/>
  <c r="V65" i="26"/>
  <c r="O65" i="26"/>
  <c r="AF51" i="26"/>
  <c r="AG51" i="26"/>
  <c r="AB64" i="26"/>
  <c r="AF64" i="26" s="1"/>
  <c r="Q64" i="26"/>
  <c r="AF70" i="26"/>
  <c r="X42" i="26"/>
  <c r="AD56" i="26"/>
  <c r="AD63" i="26"/>
  <c r="Q49" i="26"/>
  <c r="AB49" i="26"/>
  <c r="AF49" i="26" s="1"/>
  <c r="AG62" i="26"/>
  <c r="R65" i="26"/>
  <c r="Y65" i="26"/>
  <c r="AG65" i="26" s="1"/>
  <c r="Q55" i="26"/>
  <c r="AB55" i="26"/>
  <c r="AF55" i="26" s="1"/>
  <c r="R61" i="26"/>
  <c r="R55" i="26"/>
  <c r="AC55" i="26"/>
  <c r="AG55" i="26" s="1"/>
  <c r="Z42" i="26"/>
  <c r="R51" i="26"/>
  <c r="Y68" i="26"/>
  <c r="O68" i="26"/>
  <c r="Q65" i="26"/>
  <c r="V47" i="26"/>
  <c r="AD47" i="26" s="1"/>
  <c r="O47" i="26"/>
  <c r="Q53" i="26"/>
  <c r="R49" i="26"/>
  <c r="AG50" i="26"/>
  <c r="Y42" i="26"/>
  <c r="Q47" i="26"/>
  <c r="AD46" i="26"/>
  <c r="R54" i="26"/>
  <c r="O61" i="26"/>
  <c r="O70" i="26"/>
  <c r="O51" i="26"/>
  <c r="Q50" i="26"/>
  <c r="AC54" i="26"/>
  <c r="AG54" i="26" s="1"/>
  <c r="O57" i="26"/>
  <c r="Q46" i="26"/>
  <c r="R50" i="26"/>
  <c r="O55" i="26"/>
  <c r="Q54" i="26"/>
  <c r="R46" i="26"/>
  <c r="V50" i="26"/>
  <c r="AD50" i="26" s="1"/>
  <c r="AF48" i="26"/>
  <c r="AG48" i="26"/>
  <c r="AD48" i="26"/>
  <c r="AF45" i="26"/>
  <c r="AG49" i="26"/>
  <c r="AG45" i="26"/>
  <c r="AF52" i="26"/>
  <c r="AG52" i="26"/>
  <c r="AD52" i="26"/>
  <c r="AF54" i="26"/>
  <c r="AG53" i="26"/>
  <c r="O48" i="26"/>
  <c r="Q48" i="26"/>
  <c r="Q52" i="26"/>
  <c r="O45" i="26"/>
  <c r="Q45" i="26"/>
  <c r="O52" i="26"/>
  <c r="R45" i="26"/>
  <c r="Q57" i="26"/>
  <c r="R48" i="26"/>
  <c r="O53" i="26"/>
  <c r="R53" i="26"/>
  <c r="Z57" i="26"/>
  <c r="Z58" i="26" s="1"/>
  <c r="AC57" i="26"/>
  <c r="AG57" i="26" s="1"/>
  <c r="AB53" i="26"/>
  <c r="AF53" i="26" s="1"/>
  <c r="R52" i="26"/>
  <c r="O46" i="26"/>
  <c r="O49" i="26"/>
  <c r="O54" i="26"/>
  <c r="I42" i="26"/>
  <c r="J42" i="26"/>
  <c r="M42" i="26"/>
  <c r="N42" i="26"/>
  <c r="G42" i="26"/>
  <c r="H42" i="26"/>
  <c r="K42" i="26"/>
  <c r="L42" i="26"/>
  <c r="Q30" i="26"/>
  <c r="AB30" i="26"/>
  <c r="AF30" i="26" s="1"/>
  <c r="Q37" i="26"/>
  <c r="Q35" i="26"/>
  <c r="R35" i="26"/>
  <c r="AB35" i="26"/>
  <c r="AF35" i="26" s="1"/>
  <c r="Q34" i="26"/>
  <c r="AG30" i="26"/>
  <c r="O30" i="26"/>
  <c r="Q38" i="26"/>
  <c r="Q40" i="26"/>
  <c r="R40" i="26"/>
  <c r="O39" i="26"/>
  <c r="AD41" i="26"/>
  <c r="O33" i="26"/>
  <c r="O35" i="26"/>
  <c r="Q39" i="26"/>
  <c r="O38" i="26"/>
  <c r="R30" i="26"/>
  <c r="O40" i="26"/>
  <c r="R38" i="26"/>
  <c r="Q33" i="26"/>
  <c r="R33" i="26"/>
  <c r="R39" i="26"/>
  <c r="R34" i="26"/>
  <c r="AD31" i="26"/>
  <c r="O34" i="26"/>
  <c r="AD32" i="26"/>
  <c r="AD36" i="26"/>
  <c r="AF32" i="26"/>
  <c r="AF36" i="26"/>
  <c r="AG32" i="26"/>
  <c r="AG36" i="26"/>
  <c r="AF40" i="26"/>
  <c r="AG40" i="26"/>
  <c r="AF31" i="26"/>
  <c r="AG31" i="26"/>
  <c r="AD40" i="26"/>
  <c r="AF41" i="26"/>
  <c r="AG37" i="26"/>
  <c r="AG41" i="26"/>
  <c r="AG35" i="26"/>
  <c r="AA33" i="26"/>
  <c r="W34" i="26"/>
  <c r="AA38" i="26"/>
  <c r="W39" i="26"/>
  <c r="AB33" i="26"/>
  <c r="AB38" i="26"/>
  <c r="AF38" i="26" s="1"/>
  <c r="AC33" i="26"/>
  <c r="AC38" i="26"/>
  <c r="O31" i="26"/>
  <c r="O36" i="26"/>
  <c r="O41" i="26"/>
  <c r="Q31" i="26"/>
  <c r="Q36" i="26"/>
  <c r="Q41" i="26"/>
  <c r="R31" i="26"/>
  <c r="AB34" i="26"/>
  <c r="AF34" i="26" s="1"/>
  <c r="R36" i="26"/>
  <c r="AB39" i="26"/>
  <c r="AF39" i="26" s="1"/>
  <c r="R41" i="26"/>
  <c r="AC34" i="26"/>
  <c r="AC39" i="26"/>
  <c r="O32" i="26"/>
  <c r="O37" i="26"/>
  <c r="R32" i="26"/>
  <c r="R37" i="26"/>
  <c r="V37" i="26"/>
  <c r="AD37" i="26" s="1"/>
  <c r="Q32" i="26"/>
  <c r="J120" i="30" l="1"/>
  <c r="Z116" i="30"/>
  <c r="R107" i="30"/>
  <c r="R120" i="30" s="1"/>
  <c r="Z110" i="30"/>
  <c r="Z114" i="30"/>
  <c r="G120" i="30"/>
  <c r="AH107" i="30"/>
  <c r="AH120" i="30" s="1"/>
  <c r="W103" i="30"/>
  <c r="Y111" i="30"/>
  <c r="AP111" i="30"/>
  <c r="AF118" i="30"/>
  <c r="Z111" i="30"/>
  <c r="Y103" i="30"/>
  <c r="P118" i="30"/>
  <c r="Z115" i="30"/>
  <c r="AP115" i="30"/>
  <c r="O118" i="30"/>
  <c r="AM112" i="30"/>
  <c r="G83" i="30"/>
  <c r="Y105" i="30"/>
  <c r="AI107" i="30"/>
  <c r="L110" i="30"/>
  <c r="K118" i="30"/>
  <c r="AI110" i="30"/>
  <c r="S118" i="30"/>
  <c r="AE105" i="30"/>
  <c r="AO112" i="30"/>
  <c r="I120" i="30"/>
  <c r="U118" i="30"/>
  <c r="S107" i="30"/>
  <c r="H120" i="30"/>
  <c r="W112" i="30"/>
  <c r="AP103" i="30"/>
  <c r="AG110" i="30"/>
  <c r="Q118" i="30"/>
  <c r="W110" i="30"/>
  <c r="Y112" i="30"/>
  <c r="O107" i="30"/>
  <c r="AL104" i="30"/>
  <c r="AL107" i="30" s="1"/>
  <c r="V107" i="30"/>
  <c r="AL110" i="30"/>
  <c r="V118" i="30"/>
  <c r="L103" i="30"/>
  <c r="K107" i="30"/>
  <c r="W111" i="30"/>
  <c r="Y110" i="30"/>
  <c r="AK105" i="30"/>
  <c r="AK107" i="30" s="1"/>
  <c r="U107" i="30"/>
  <c r="AG103" i="30"/>
  <c r="AM103" i="30" s="1"/>
  <c r="Q107" i="30"/>
  <c r="AJ118" i="30"/>
  <c r="Z103" i="30"/>
  <c r="P107" i="30"/>
  <c r="AJ106" i="30"/>
  <c r="AJ107" i="30" s="1"/>
  <c r="T107" i="30"/>
  <c r="T120" i="30" s="1"/>
  <c r="W113" i="30"/>
  <c r="W116" i="30"/>
  <c r="AG116" i="30"/>
  <c r="AM116" i="30" s="1"/>
  <c r="AM111" i="30"/>
  <c r="AO111" i="30"/>
  <c r="AE117" i="30"/>
  <c r="AE118" i="30" s="1"/>
  <c r="Y117" i="30"/>
  <c r="W117" i="30"/>
  <c r="AO114" i="30"/>
  <c r="AM114" i="30"/>
  <c r="Y116" i="30"/>
  <c r="W114" i="30"/>
  <c r="Y114" i="30"/>
  <c r="AI115" i="30"/>
  <c r="Y115" i="30"/>
  <c r="W115" i="30"/>
  <c r="AK113" i="30"/>
  <c r="AO113" i="30" s="1"/>
  <c r="Y113" i="30"/>
  <c r="W106" i="30"/>
  <c r="AE106" i="30"/>
  <c r="Y106" i="30"/>
  <c r="AF104" i="30"/>
  <c r="Z104" i="30"/>
  <c r="W105" i="30"/>
  <c r="W104" i="30"/>
  <c r="Y104" i="30"/>
  <c r="AF106" i="30"/>
  <c r="Z106" i="30"/>
  <c r="AO104" i="30"/>
  <c r="H83" i="30"/>
  <c r="Z92" i="30"/>
  <c r="AP70" i="30"/>
  <c r="W77" i="30"/>
  <c r="Z70" i="30"/>
  <c r="AO87" i="30"/>
  <c r="AO96" i="30"/>
  <c r="AK72" i="30"/>
  <c r="AL81" i="30"/>
  <c r="AK98" i="30"/>
  <c r="Z97" i="30"/>
  <c r="AJ98" i="30"/>
  <c r="Y75" i="30"/>
  <c r="AP78" i="30"/>
  <c r="P81" i="30"/>
  <c r="V81" i="30"/>
  <c r="I83" i="30"/>
  <c r="O81" i="30"/>
  <c r="AE75" i="30"/>
  <c r="Y87" i="30"/>
  <c r="U98" i="30"/>
  <c r="K98" i="30"/>
  <c r="Z77" i="30"/>
  <c r="W75" i="30"/>
  <c r="AL98" i="30"/>
  <c r="W94" i="30"/>
  <c r="Z88" i="30"/>
  <c r="AP88" i="30"/>
  <c r="AP77" i="30"/>
  <c r="T98" i="30"/>
  <c r="AP79" i="30"/>
  <c r="Y77" i="30"/>
  <c r="AE77" i="30"/>
  <c r="AO77" i="30" s="1"/>
  <c r="R81" i="30"/>
  <c r="R83" i="30" s="1"/>
  <c r="V98" i="30"/>
  <c r="AJ69" i="30"/>
  <c r="AJ72" i="30" s="1"/>
  <c r="T72" i="30"/>
  <c r="S81" i="30"/>
  <c r="W70" i="30"/>
  <c r="AG76" i="30"/>
  <c r="AG81" i="30" s="1"/>
  <c r="Q81" i="30"/>
  <c r="AG92" i="30"/>
  <c r="AG98" i="30" s="1"/>
  <c r="Q98" i="30"/>
  <c r="AL69" i="30"/>
  <c r="AL72" i="30" s="1"/>
  <c r="V72" i="30"/>
  <c r="Z94" i="30"/>
  <c r="S98" i="30"/>
  <c r="O72" i="30"/>
  <c r="AI98" i="30"/>
  <c r="W92" i="30"/>
  <c r="O98" i="30"/>
  <c r="L75" i="30"/>
  <c r="K81" i="30"/>
  <c r="Z87" i="30"/>
  <c r="AI81" i="30"/>
  <c r="W87" i="30"/>
  <c r="AP87" i="30"/>
  <c r="U72" i="30"/>
  <c r="AH83" i="30"/>
  <c r="AM87" i="30"/>
  <c r="AE92" i="30"/>
  <c r="K72" i="30"/>
  <c r="Z78" i="30"/>
  <c r="J83" i="30"/>
  <c r="AM96" i="30"/>
  <c r="AG69" i="30"/>
  <c r="AG72" i="30" s="1"/>
  <c r="Q72" i="30"/>
  <c r="AK75" i="30"/>
  <c r="AK81" i="30" s="1"/>
  <c r="U81" i="30"/>
  <c r="P98" i="30"/>
  <c r="AP92" i="30"/>
  <c r="Y92" i="30"/>
  <c r="AJ75" i="30"/>
  <c r="AJ81" i="30" s="1"/>
  <c r="T81" i="30"/>
  <c r="AF72" i="30"/>
  <c r="Z71" i="30"/>
  <c r="AI70" i="30"/>
  <c r="AM70" i="30" s="1"/>
  <c r="S72" i="30"/>
  <c r="Z69" i="30"/>
  <c r="AF94" i="30"/>
  <c r="AP94" i="30" s="1"/>
  <c r="AP97" i="30"/>
  <c r="AP71" i="30"/>
  <c r="P72" i="30"/>
  <c r="Y94" i="30"/>
  <c r="AE78" i="30"/>
  <c r="Y78" i="30"/>
  <c r="W78" i="30"/>
  <c r="Z76" i="30"/>
  <c r="AF76" i="30"/>
  <c r="AP76" i="30" s="1"/>
  <c r="Y79" i="30"/>
  <c r="W80" i="30"/>
  <c r="AO80" i="30"/>
  <c r="Y80" i="30"/>
  <c r="AF80" i="30"/>
  <c r="AP80" i="30" s="1"/>
  <c r="Z80" i="30"/>
  <c r="AM79" i="30"/>
  <c r="AO79" i="30"/>
  <c r="W76" i="30"/>
  <c r="Y76" i="30"/>
  <c r="AE76" i="30"/>
  <c r="Z79" i="30"/>
  <c r="W79" i="30"/>
  <c r="AE71" i="30"/>
  <c r="Y71" i="30"/>
  <c r="W71" i="30"/>
  <c r="Y70" i="30"/>
  <c r="W69" i="30"/>
  <c r="Y69" i="30"/>
  <c r="AE69" i="30"/>
  <c r="W93" i="30"/>
  <c r="AE93" i="30"/>
  <c r="Y93" i="30"/>
  <c r="Y97" i="30"/>
  <c r="W97" i="30"/>
  <c r="AE97" i="30"/>
  <c r="AE95" i="30"/>
  <c r="Y95" i="30"/>
  <c r="W95" i="30"/>
  <c r="AO94" i="30"/>
  <c r="Z96" i="30"/>
  <c r="Z95" i="30"/>
  <c r="AF95" i="30"/>
  <c r="AP95" i="30" s="1"/>
  <c r="AP96" i="30"/>
  <c r="W96" i="30"/>
  <c r="Y96" i="30"/>
  <c r="Y88" i="30"/>
  <c r="W88" i="30"/>
  <c r="AE88" i="30"/>
  <c r="Y184" i="26"/>
  <c r="AD176" i="26"/>
  <c r="AH176" i="26" s="1"/>
  <c r="AC184" i="26"/>
  <c r="Q184" i="26"/>
  <c r="S181" i="26"/>
  <c r="AD162" i="26"/>
  <c r="Z184" i="26"/>
  <c r="AD174" i="26"/>
  <c r="AB184" i="26"/>
  <c r="R184" i="26"/>
  <c r="AF162" i="26"/>
  <c r="O184" i="26"/>
  <c r="S176" i="26"/>
  <c r="S166" i="26"/>
  <c r="AD181" i="26"/>
  <c r="AH181" i="26" s="1"/>
  <c r="S172" i="26"/>
  <c r="AD175" i="26"/>
  <c r="S168" i="26"/>
  <c r="S165" i="26"/>
  <c r="AD164" i="26"/>
  <c r="AH168" i="26"/>
  <c r="AH163" i="26"/>
  <c r="S163" i="26"/>
  <c r="AD179" i="26"/>
  <c r="S175" i="26"/>
  <c r="AH178" i="26"/>
  <c r="S170" i="26"/>
  <c r="AD169" i="26"/>
  <c r="AD167" i="26"/>
  <c r="AH167" i="26" s="1"/>
  <c r="S180" i="26"/>
  <c r="S171" i="26"/>
  <c r="AF170" i="26"/>
  <c r="S177" i="26"/>
  <c r="S178" i="26"/>
  <c r="S182" i="26"/>
  <c r="AG164" i="26"/>
  <c r="S167" i="26"/>
  <c r="S162" i="26"/>
  <c r="AF172" i="26"/>
  <c r="AH172" i="26" s="1"/>
  <c r="AG179" i="26"/>
  <c r="AD177" i="26"/>
  <c r="AH177" i="26" s="1"/>
  <c r="AH173" i="26"/>
  <c r="AF182" i="26"/>
  <c r="AH182" i="26" s="1"/>
  <c r="S164" i="26"/>
  <c r="AG169" i="26"/>
  <c r="S169" i="26"/>
  <c r="S179" i="26"/>
  <c r="AG174" i="26"/>
  <c r="AH171" i="26"/>
  <c r="AF175" i="26"/>
  <c r="AH166" i="26"/>
  <c r="AD180" i="26"/>
  <c r="AH180" i="26" s="1"/>
  <c r="S173" i="26"/>
  <c r="AD165" i="26"/>
  <c r="AH165" i="26" s="1"/>
  <c r="AD170" i="26"/>
  <c r="S174" i="26"/>
  <c r="AD30" i="26"/>
  <c r="AH30" i="26" s="1"/>
  <c r="AC72" i="26"/>
  <c r="Y72" i="26"/>
  <c r="AB72" i="26"/>
  <c r="Q72" i="26"/>
  <c r="V72" i="26"/>
  <c r="R72" i="26"/>
  <c r="O72" i="26"/>
  <c r="AG58" i="26"/>
  <c r="AB58" i="26"/>
  <c r="Q58" i="26"/>
  <c r="V58" i="26"/>
  <c r="R58" i="26"/>
  <c r="AC58" i="26"/>
  <c r="O58" i="26"/>
  <c r="AD61" i="26"/>
  <c r="AG70" i="26"/>
  <c r="AH70" i="26" s="1"/>
  <c r="S71" i="26"/>
  <c r="AF47" i="26"/>
  <c r="S56" i="26"/>
  <c r="AD49" i="26"/>
  <c r="AH49" i="26" s="1"/>
  <c r="S51" i="26"/>
  <c r="AD54" i="26"/>
  <c r="AH54" i="26" s="1"/>
  <c r="S46" i="26"/>
  <c r="AH62" i="26"/>
  <c r="AG68" i="26"/>
  <c r="S61" i="26"/>
  <c r="AD53" i="26"/>
  <c r="AH53" i="26" s="1"/>
  <c r="AD69" i="26"/>
  <c r="S70" i="26"/>
  <c r="AF61" i="26"/>
  <c r="AH71" i="26"/>
  <c r="AH56" i="26"/>
  <c r="S53" i="26"/>
  <c r="AH46" i="26"/>
  <c r="AF50" i="26"/>
  <c r="AH50" i="26" s="1"/>
  <c r="S65" i="26"/>
  <c r="S57" i="26"/>
  <c r="S49" i="26"/>
  <c r="AH63" i="26"/>
  <c r="S67" i="26"/>
  <c r="AD55" i="26"/>
  <c r="AH55" i="26" s="1"/>
  <c r="S54" i="26"/>
  <c r="S62" i="26"/>
  <c r="AG64" i="26"/>
  <c r="S66" i="26"/>
  <c r="AD67" i="26"/>
  <c r="AH67" i="26" s="1"/>
  <c r="AF66" i="26"/>
  <c r="AH66" i="26" s="1"/>
  <c r="AD57" i="26"/>
  <c r="AA42" i="26"/>
  <c r="AD64" i="26"/>
  <c r="S68" i="26"/>
  <c r="AD65" i="26"/>
  <c r="AF65" i="26"/>
  <c r="S64" i="26"/>
  <c r="S55" i="26"/>
  <c r="S69" i="26"/>
  <c r="W42" i="26"/>
  <c r="AD68" i="26"/>
  <c r="S50" i="26"/>
  <c r="AH51" i="26"/>
  <c r="S63" i="26"/>
  <c r="AF69" i="26"/>
  <c r="S47" i="26"/>
  <c r="AF57" i="26"/>
  <c r="AH52" i="26"/>
  <c r="S45" i="26"/>
  <c r="S52" i="26"/>
  <c r="S48" i="26"/>
  <c r="AC42" i="26"/>
  <c r="AH45" i="26"/>
  <c r="AD35" i="26"/>
  <c r="AH35" i="26" s="1"/>
  <c r="AH48" i="26"/>
  <c r="R42" i="26"/>
  <c r="AB42" i="26"/>
  <c r="Q42" i="26"/>
  <c r="V42" i="26"/>
  <c r="AD39" i="26"/>
  <c r="O42" i="26"/>
  <c r="S34" i="26"/>
  <c r="S37" i="26"/>
  <c r="AF33" i="26"/>
  <c r="AD34" i="26"/>
  <c r="S39" i="26"/>
  <c r="S30" i="26"/>
  <c r="S38" i="26"/>
  <c r="AG38" i="26"/>
  <c r="S35" i="26"/>
  <c r="S33" i="26"/>
  <c r="S32" i="26"/>
  <c r="AG33" i="26"/>
  <c r="AD38" i="26"/>
  <c r="AH41" i="26"/>
  <c r="S40" i="26"/>
  <c r="S41" i="26"/>
  <c r="AF37" i="26"/>
  <c r="AH37" i="26" s="1"/>
  <c r="S31" i="26"/>
  <c r="AH31" i="26"/>
  <c r="AH40" i="26"/>
  <c r="AD33" i="26"/>
  <c r="AG39" i="26"/>
  <c r="AH36" i="26"/>
  <c r="AH32" i="26"/>
  <c r="S36" i="26"/>
  <c r="AG34" i="26"/>
  <c r="Y107" i="30" l="1"/>
  <c r="AQ111" i="30"/>
  <c r="K120" i="30"/>
  <c r="O120" i="30"/>
  <c r="AK83" i="30"/>
  <c r="AA103" i="30"/>
  <c r="AB103" i="30" s="1"/>
  <c r="Z118" i="30"/>
  <c r="AQ112" i="30"/>
  <c r="AA116" i="30"/>
  <c r="AB116" i="30" s="1"/>
  <c r="AE107" i="30"/>
  <c r="AE120" i="30" s="1"/>
  <c r="I16" i="28" s="1"/>
  <c r="AA111" i="30"/>
  <c r="AB111" i="30" s="1"/>
  <c r="AA105" i="30"/>
  <c r="AB105" i="30" s="1"/>
  <c r="U120" i="30"/>
  <c r="AF107" i="30"/>
  <c r="AF120" i="30" s="1"/>
  <c r="P120" i="30"/>
  <c r="AA112" i="30"/>
  <c r="AB112" i="30" s="1"/>
  <c r="AA115" i="30"/>
  <c r="AB115" i="30" s="1"/>
  <c r="S120" i="30"/>
  <c r="W107" i="30"/>
  <c r="AG118" i="30"/>
  <c r="AA113" i="30"/>
  <c r="AB113" i="30" s="1"/>
  <c r="AO105" i="30"/>
  <c r="AP104" i="30"/>
  <c r="AM113" i="30"/>
  <c r="AQ113" i="30" s="1"/>
  <c r="AA114" i="30"/>
  <c r="AB114" i="30" s="1"/>
  <c r="AM105" i="30"/>
  <c r="AQ114" i="30"/>
  <c r="Y118" i="30"/>
  <c r="AK118" i="30"/>
  <c r="AK120" i="30" s="1"/>
  <c r="L16" i="28" s="1"/>
  <c r="Q120" i="30"/>
  <c r="AM110" i="30"/>
  <c r="AO110" i="30"/>
  <c r="AL118" i="30"/>
  <c r="AL120" i="30" s="1"/>
  <c r="AP110" i="30"/>
  <c r="AP118" i="30" s="1"/>
  <c r="W118" i="30"/>
  <c r="AG107" i="30"/>
  <c r="AO103" i="30"/>
  <c r="AA117" i="30"/>
  <c r="AB117" i="30" s="1"/>
  <c r="AA110" i="30"/>
  <c r="V120" i="30"/>
  <c r="AM104" i="30"/>
  <c r="AI118" i="30"/>
  <c r="AI120" i="30" s="1"/>
  <c r="K16" i="28" s="1"/>
  <c r="AA70" i="30"/>
  <c r="AB70" i="30" s="1"/>
  <c r="AJ120" i="30"/>
  <c r="AA106" i="30"/>
  <c r="AB106" i="30" s="1"/>
  <c r="AP106" i="30"/>
  <c r="Z107" i="30"/>
  <c r="AO117" i="30"/>
  <c r="AM117" i="30"/>
  <c r="AM115" i="30"/>
  <c r="AO115" i="30"/>
  <c r="AO116" i="30"/>
  <c r="AQ116" i="30" s="1"/>
  <c r="AO106" i="30"/>
  <c r="AM106" i="30"/>
  <c r="AA104" i="30"/>
  <c r="AB104" i="30" s="1"/>
  <c r="AM77" i="30"/>
  <c r="AQ77" i="30" s="1"/>
  <c r="AA95" i="30"/>
  <c r="AB95" i="30" s="1"/>
  <c r="AP75" i="30"/>
  <c r="AP81" i="30" s="1"/>
  <c r="AA93" i="30"/>
  <c r="AB93" i="30" s="1"/>
  <c r="V83" i="30"/>
  <c r="P83" i="30"/>
  <c r="AA78" i="30"/>
  <c r="AB78" i="30" s="1"/>
  <c r="AA75" i="30"/>
  <c r="AB75" i="30" s="1"/>
  <c r="O83" i="30"/>
  <c r="AG83" i="30"/>
  <c r="Z81" i="30"/>
  <c r="AE81" i="30"/>
  <c r="AA94" i="30"/>
  <c r="AB94" i="30" s="1"/>
  <c r="Z72" i="30"/>
  <c r="AA71" i="30"/>
  <c r="AB71" i="30" s="1"/>
  <c r="T83" i="30"/>
  <c r="AA87" i="30"/>
  <c r="AB87" i="30" s="1"/>
  <c r="W72" i="30"/>
  <c r="AA77" i="30"/>
  <c r="AB77" i="30" s="1"/>
  <c r="AA92" i="30"/>
  <c r="AB92" i="30" s="1"/>
  <c r="AQ79" i="30"/>
  <c r="AE98" i="30"/>
  <c r="AM75" i="30"/>
  <c r="Q83" i="30"/>
  <c r="U83" i="30"/>
  <c r="AQ87" i="30"/>
  <c r="Y81" i="30"/>
  <c r="Z98" i="30"/>
  <c r="AA97" i="30"/>
  <c r="AB97" i="30" s="1"/>
  <c r="AF81" i="30"/>
  <c r="AF83" i="30" s="1"/>
  <c r="AE72" i="30"/>
  <c r="AO75" i="30"/>
  <c r="AA76" i="30"/>
  <c r="AB76" i="30" s="1"/>
  <c r="W81" i="30"/>
  <c r="AM94" i="30"/>
  <c r="AQ94" i="30" s="1"/>
  <c r="AO92" i="30"/>
  <c r="K83" i="30"/>
  <c r="Y98" i="30"/>
  <c r="AF98" i="30"/>
  <c r="AP98" i="30"/>
  <c r="AO70" i="30"/>
  <c r="AQ70" i="30" s="1"/>
  <c r="AI72" i="30"/>
  <c r="AI83" i="30" s="1"/>
  <c r="AJ83" i="30"/>
  <c r="AQ96" i="30"/>
  <c r="AA69" i="30"/>
  <c r="Y72" i="30"/>
  <c r="W98" i="30"/>
  <c r="AM92" i="30"/>
  <c r="AP69" i="30"/>
  <c r="AP72" i="30" s="1"/>
  <c r="S83" i="30"/>
  <c r="AA88" i="30"/>
  <c r="AB88" i="30" s="1"/>
  <c r="AA80" i="30"/>
  <c r="AB80" i="30" s="1"/>
  <c r="AL83" i="30"/>
  <c r="AM80" i="30"/>
  <c r="AQ80" i="30" s="1"/>
  <c r="AM76" i="30"/>
  <c r="AO76" i="30"/>
  <c r="AA79" i="30"/>
  <c r="AB79" i="30" s="1"/>
  <c r="AO78" i="30"/>
  <c r="AM78" i="30"/>
  <c r="AM69" i="30"/>
  <c r="AO69" i="30"/>
  <c r="AO71" i="30"/>
  <c r="AM71" i="30"/>
  <c r="AO95" i="30"/>
  <c r="AM95" i="30"/>
  <c r="AO97" i="30"/>
  <c r="AM97" i="30"/>
  <c r="AM93" i="30"/>
  <c r="AO93" i="30"/>
  <c r="AA96" i="30"/>
  <c r="AB96" i="30" s="1"/>
  <c r="AO88" i="30"/>
  <c r="AM88" i="30"/>
  <c r="AH174" i="26"/>
  <c r="AG184" i="26"/>
  <c r="AH162" i="26"/>
  <c r="AF184" i="26"/>
  <c r="AH179" i="26"/>
  <c r="S184" i="26"/>
  <c r="AD184" i="26"/>
  <c r="AH169" i="26"/>
  <c r="AH175" i="26"/>
  <c r="AH164" i="26"/>
  <c r="AH170" i="26"/>
  <c r="AF58" i="26"/>
  <c r="AG72" i="26"/>
  <c r="AF72" i="26"/>
  <c r="S72" i="26"/>
  <c r="AD72" i="26"/>
  <c r="S58" i="26"/>
  <c r="AD58" i="26"/>
  <c r="AH61" i="26"/>
  <c r="AH47" i="26"/>
  <c r="AH69" i="26"/>
  <c r="AH68" i="26"/>
  <c r="AH65" i="26"/>
  <c r="AH38" i="26"/>
  <c r="AH64" i="26"/>
  <c r="AF42" i="26"/>
  <c r="AD42" i="26"/>
  <c r="AH57" i="26"/>
  <c r="AH34" i="26"/>
  <c r="AH39" i="26"/>
  <c r="AG42" i="26"/>
  <c r="S42" i="26"/>
  <c r="AH33" i="26"/>
  <c r="Y120" i="30" l="1"/>
  <c r="Z120" i="30"/>
  <c r="AQ105" i="30"/>
  <c r="AQ104" i="30"/>
  <c r="AP107" i="30"/>
  <c r="AP120" i="30" s="1"/>
  <c r="Z83" i="30"/>
  <c r="W120" i="30"/>
  <c r="AG120" i="30"/>
  <c r="J16" i="28" s="1"/>
  <c r="AQ106" i="30"/>
  <c r="AQ115" i="30"/>
  <c r="AO107" i="30"/>
  <c r="AQ110" i="30"/>
  <c r="AO118" i="30"/>
  <c r="AA107" i="30"/>
  <c r="AM118" i="30"/>
  <c r="AB110" i="30"/>
  <c r="AA118" i="30"/>
  <c r="AM107" i="30"/>
  <c r="AQ103" i="30"/>
  <c r="AQ117" i="30"/>
  <c r="AQ93" i="30"/>
  <c r="AE83" i="30"/>
  <c r="Y83" i="30"/>
  <c r="AQ76" i="30"/>
  <c r="AQ95" i="30"/>
  <c r="W83" i="30"/>
  <c r="AQ75" i="30"/>
  <c r="AM72" i="30"/>
  <c r="AM81" i="30"/>
  <c r="AQ69" i="30"/>
  <c r="AO72" i="30"/>
  <c r="AB69" i="30"/>
  <c r="AA72" i="30"/>
  <c r="AA81" i="30"/>
  <c r="AO81" i="30"/>
  <c r="AQ92" i="30"/>
  <c r="AO98" i="30"/>
  <c r="AM98" i="30"/>
  <c r="AA98" i="30"/>
  <c r="AP83" i="30"/>
  <c r="AQ78" i="30"/>
  <c r="AQ71" i="30"/>
  <c r="AQ97" i="30"/>
  <c r="AQ88" i="30"/>
  <c r="AH184" i="26"/>
  <c r="AH72" i="26"/>
  <c r="AH58" i="26"/>
  <c r="AH42" i="26"/>
  <c r="AO120" i="30" l="1"/>
  <c r="H16" i="28" s="1"/>
  <c r="AM120" i="30"/>
  <c r="AQ107" i="30"/>
  <c r="AM83" i="30"/>
  <c r="AA120" i="30"/>
  <c r="AQ118" i="30"/>
  <c r="AQ81" i="30"/>
  <c r="AQ98" i="30"/>
  <c r="AA83" i="30"/>
  <c r="AO83" i="30"/>
  <c r="AQ72" i="30"/>
  <c r="AQ83" i="30" l="1"/>
  <c r="AQ120" i="30"/>
  <c r="F19" i="10" l="1"/>
  <c r="F12" i="10"/>
  <c r="A17" i="34" l="1"/>
  <c r="A18" i="34" s="1"/>
  <c r="A19" i="34" s="1"/>
  <c r="A20" i="34" s="1"/>
  <c r="A21" i="34" s="1"/>
  <c r="A22" i="34" s="1"/>
  <c r="A23" i="34" s="1"/>
  <c r="A24" i="34" s="1"/>
  <c r="A25" i="34" s="1"/>
  <c r="A26" i="34" s="1"/>
  <c r="A27" i="34" s="1"/>
  <c r="A28" i="34" s="1"/>
  <c r="A29" i="34" s="1"/>
  <c r="A30" i="34" s="1"/>
  <c r="A31" i="34" s="1"/>
  <c r="A32" i="34" s="1"/>
  <c r="A33" i="34" s="1"/>
  <c r="A34" i="34" s="1"/>
  <c r="A35" i="34" s="1"/>
  <c r="A36" i="34" s="1"/>
  <c r="A37" i="34" s="1"/>
  <c r="A38" i="34" s="1"/>
  <c r="A39" i="34" s="1"/>
  <c r="A40" i="34" s="1"/>
  <c r="A41" i="34" s="1"/>
  <c r="A42" i="34" s="1"/>
  <c r="A43" i="34" s="1"/>
  <c r="A44" i="34" s="1"/>
  <c r="A45" i="34" s="1"/>
  <c r="A46" i="34" s="1"/>
  <c r="A47" i="34" s="1"/>
  <c r="A48" i="34" s="1"/>
  <c r="A49" i="34" s="1"/>
  <c r="A50" i="34" s="1"/>
  <c r="A51" i="34" s="1"/>
  <c r="A52" i="34" s="1"/>
  <c r="A53" i="34" s="1"/>
  <c r="A54" i="34" s="1"/>
  <c r="A55" i="34" s="1"/>
  <c r="A56" i="34" s="1"/>
  <c r="A57" i="34" s="1"/>
  <c r="A58" i="34" s="1"/>
  <c r="A59" i="34" s="1"/>
  <c r="A60" i="34" s="1"/>
  <c r="A61" i="34" s="1"/>
  <c r="A62" i="34" s="1"/>
  <c r="A63" i="34" s="1"/>
  <c r="A64" i="34" s="1"/>
  <c r="A65" i="34" s="1"/>
  <c r="A66" i="34" s="1"/>
  <c r="A67" i="34" s="1"/>
  <c r="A68" i="34" s="1"/>
  <c r="A69" i="34" s="1"/>
  <c r="A70" i="34" s="1"/>
  <c r="A71" i="34" s="1"/>
  <c r="A72" i="34" s="1"/>
  <c r="A73" i="34" s="1"/>
  <c r="A74" i="34" s="1"/>
  <c r="A75" i="34" s="1"/>
  <c r="A76" i="34" s="1"/>
  <c r="A77" i="34" s="1"/>
  <c r="A78" i="34" s="1"/>
  <c r="A79" i="34" s="1"/>
  <c r="A80" i="34" s="1"/>
  <c r="A81" i="34" s="1"/>
  <c r="A82" i="34" s="1"/>
  <c r="A83" i="34" s="1"/>
  <c r="A84" i="34" s="1"/>
  <c r="A85" i="34" s="1"/>
  <c r="A86" i="34" s="1"/>
  <c r="A87" i="34" s="1"/>
  <c r="A88" i="34" s="1"/>
  <c r="A89" i="34" s="1"/>
  <c r="A90" i="34" s="1"/>
  <c r="A91" i="34" s="1"/>
  <c r="A92" i="34" s="1"/>
  <c r="A93" i="34" s="1"/>
  <c r="A94" i="34" s="1"/>
  <c r="A95" i="34" s="1"/>
  <c r="A96" i="34" s="1"/>
  <c r="A97" i="34" s="1"/>
  <c r="A98" i="34" s="1"/>
  <c r="A99" i="34" s="1"/>
  <c r="A100" i="34" s="1"/>
  <c r="A101" i="34" s="1"/>
  <c r="A102" i="34" s="1"/>
  <c r="A103" i="34" s="1"/>
  <c r="A104" i="34" s="1"/>
  <c r="A105" i="34" s="1"/>
  <c r="A106" i="34" s="1"/>
  <c r="A107" i="34" s="1"/>
  <c r="A108" i="34" s="1"/>
  <c r="A109" i="34" s="1"/>
  <c r="A110" i="34" s="1"/>
  <c r="A111" i="34" s="1"/>
  <c r="A112" i="34" s="1"/>
  <c r="A113" i="34" s="1"/>
  <c r="A114" i="34" s="1"/>
  <c r="A115" i="34" s="1"/>
  <c r="A116" i="34" s="1"/>
  <c r="A117" i="34" s="1"/>
  <c r="A118" i="34" s="1"/>
  <c r="A119" i="34" s="1"/>
  <c r="A120" i="34" s="1"/>
  <c r="A121" i="34" s="1"/>
  <c r="A122" i="34" s="1"/>
  <c r="A123" i="34" s="1"/>
  <c r="A124" i="34" s="1"/>
  <c r="A125" i="34" s="1"/>
  <c r="A126" i="34" s="1"/>
  <c r="A127" i="34" s="1"/>
  <c r="A128" i="34" s="1"/>
  <c r="A129" i="34" s="1"/>
  <c r="A130" i="34" s="1"/>
  <c r="A131" i="34" s="1"/>
  <c r="A132" i="34" s="1"/>
  <c r="A133" i="34" s="1"/>
  <c r="A134" i="34" s="1"/>
  <c r="A135" i="34" s="1"/>
  <c r="A136" i="34" s="1"/>
  <c r="A137" i="34" s="1"/>
  <c r="A138" i="34" s="1"/>
  <c r="A139" i="34" s="1"/>
  <c r="A140" i="34" s="1"/>
  <c r="A141" i="34" s="1"/>
  <c r="A142" i="34" s="1"/>
  <c r="A143" i="34" s="1"/>
  <c r="A144" i="34" s="1"/>
  <c r="A145" i="34" s="1"/>
  <c r="A146" i="34" s="1"/>
  <c r="A147" i="34" s="1"/>
  <c r="A148" i="34" s="1"/>
  <c r="A149" i="34" s="1"/>
  <c r="A150" i="34" s="1"/>
  <c r="A151" i="34" s="1"/>
  <c r="A152" i="34" s="1"/>
  <c r="A153" i="34" s="1"/>
  <c r="A154" i="34" s="1"/>
  <c r="A155" i="34" s="1"/>
  <c r="A156" i="34" s="1"/>
  <c r="A157" i="34" s="1"/>
  <c r="A158" i="34" s="1"/>
  <c r="A159" i="34" s="1"/>
  <c r="A160" i="34" s="1"/>
  <c r="A161" i="34" s="1"/>
  <c r="A162" i="34" s="1"/>
  <c r="A163" i="34" s="1"/>
  <c r="A164" i="34" s="1"/>
  <c r="A165" i="34" s="1"/>
  <c r="A166" i="34" s="1"/>
  <c r="A167" i="34" s="1"/>
  <c r="A168" i="34" s="1"/>
  <c r="A169" i="34" s="1"/>
  <c r="A170" i="34" s="1"/>
  <c r="A171" i="34" s="1"/>
  <c r="A172" i="34" s="1"/>
  <c r="A173" i="34" s="1"/>
  <c r="A174" i="34" s="1"/>
  <c r="A175" i="34" s="1"/>
  <c r="A176" i="34" s="1"/>
  <c r="A177" i="34" s="1"/>
  <c r="A178" i="34" s="1"/>
  <c r="A179" i="34" s="1"/>
  <c r="A180" i="34" s="1"/>
  <c r="A181" i="34" s="1"/>
  <c r="A182" i="34" s="1"/>
  <c r="A183" i="34" s="1"/>
  <c r="A184" i="34" s="1"/>
  <c r="A185" i="34" s="1"/>
  <c r="A186" i="34" s="1"/>
  <c r="A187" i="34" s="1"/>
  <c r="A188" i="34" s="1"/>
  <c r="A189" i="34" s="1"/>
  <c r="A190" i="34" s="1"/>
  <c r="A191" i="34" s="1"/>
  <c r="A192" i="34" s="1"/>
  <c r="A19" i="10"/>
  <c r="E86" i="26" l="1"/>
  <c r="N83" i="26"/>
  <c r="AC83" i="26" s="1"/>
  <c r="M83" i="26"/>
  <c r="L83" i="26"/>
  <c r="AA83" i="26" s="1"/>
  <c r="K83" i="26"/>
  <c r="Z83" i="26" s="1"/>
  <c r="J83" i="26"/>
  <c r="Y83" i="26" s="1"/>
  <c r="I83" i="26"/>
  <c r="X83" i="26" s="1"/>
  <c r="H83" i="26"/>
  <c r="W83" i="26" s="1"/>
  <c r="G83" i="26"/>
  <c r="V83" i="26" s="1"/>
  <c r="N82" i="26"/>
  <c r="AC82" i="26" s="1"/>
  <c r="M82" i="26"/>
  <c r="L82" i="26"/>
  <c r="AA82" i="26" s="1"/>
  <c r="K82" i="26"/>
  <c r="Z82" i="26" s="1"/>
  <c r="J82" i="26"/>
  <c r="Y82" i="26" s="1"/>
  <c r="I82" i="26"/>
  <c r="X82" i="26" s="1"/>
  <c r="H82" i="26"/>
  <c r="W82" i="26" s="1"/>
  <c r="G82" i="26"/>
  <c r="V82" i="26" s="1"/>
  <c r="N81" i="26"/>
  <c r="M81" i="26"/>
  <c r="AB81" i="26" s="1"/>
  <c r="L81" i="26"/>
  <c r="AA81" i="26" s="1"/>
  <c r="K81" i="26"/>
  <c r="Z81" i="26" s="1"/>
  <c r="J81" i="26"/>
  <c r="Y81" i="26" s="1"/>
  <c r="I81" i="26"/>
  <c r="X81" i="26" s="1"/>
  <c r="H81" i="26"/>
  <c r="W81" i="26" s="1"/>
  <c r="G81" i="26"/>
  <c r="V81" i="26" s="1"/>
  <c r="E388" i="30"/>
  <c r="F265" i="30"/>
  <c r="E264" i="30"/>
  <c r="E263" i="30" s="1"/>
  <c r="F263" i="30"/>
  <c r="R81" i="26" l="1"/>
  <c r="Q82" i="26"/>
  <c r="O82" i="26"/>
  <c r="R82" i="26"/>
  <c r="AB82" i="26"/>
  <c r="AF82" i="26" s="1"/>
  <c r="AG82" i="26"/>
  <c r="AF81" i="26"/>
  <c r="O81" i="26"/>
  <c r="Q83" i="26"/>
  <c r="AG83" i="26"/>
  <c r="AC81" i="26"/>
  <c r="AG81" i="26" s="1"/>
  <c r="Q81" i="26"/>
  <c r="O83" i="26"/>
  <c r="R83" i="26"/>
  <c r="AB83" i="26"/>
  <c r="AF83" i="26" s="1"/>
  <c r="G349" i="30"/>
  <c r="H349" i="30"/>
  <c r="I349" i="30"/>
  <c r="J349" i="30"/>
  <c r="J263" i="30"/>
  <c r="J265" i="30"/>
  <c r="G263" i="30"/>
  <c r="G265" i="30"/>
  <c r="H263" i="30"/>
  <c r="H265" i="30"/>
  <c r="I263" i="30"/>
  <c r="I265" i="30"/>
  <c r="L264" i="30"/>
  <c r="L266" i="30"/>
  <c r="S81" i="26" l="1"/>
  <c r="AD82" i="26"/>
  <c r="AH82" i="26" s="1"/>
  <c r="S83" i="26"/>
  <c r="S82" i="26"/>
  <c r="AD81" i="26"/>
  <c r="AH81" i="26" s="1"/>
  <c r="AD83" i="26"/>
  <c r="AH83" i="26" s="1"/>
  <c r="K265" i="30"/>
  <c r="L265" i="30" s="1"/>
  <c r="K263" i="30"/>
  <c r="L263" i="30" s="1"/>
  <c r="K349" i="30"/>
  <c r="L349" i="30" s="1"/>
  <c r="V127" i="26" l="1"/>
  <c r="G209" i="26"/>
  <c r="O209" i="26"/>
  <c r="N209" i="26"/>
  <c r="M209" i="26"/>
  <c r="L209" i="26"/>
  <c r="K209" i="26"/>
  <c r="J209" i="26"/>
  <c r="I209" i="26"/>
  <c r="H209" i="26"/>
  <c r="A18" i="10"/>
  <c r="A20" i="10"/>
  <c r="A21" i="10" s="1"/>
  <c r="F13" i="10"/>
  <c r="F11" i="10"/>
  <c r="E209" i="26" l="1"/>
  <c r="J348" i="30"/>
  <c r="V348" i="30" s="1"/>
  <c r="I348" i="30"/>
  <c r="S348" i="30" s="1"/>
  <c r="H348" i="30"/>
  <c r="Q348" i="30" s="1"/>
  <c r="G348" i="30"/>
  <c r="P348" i="30" s="1"/>
  <c r="J340" i="30"/>
  <c r="V340" i="30" s="1"/>
  <c r="I340" i="30"/>
  <c r="S340" i="30" s="1"/>
  <c r="H340" i="30"/>
  <c r="Q340" i="30" s="1"/>
  <c r="G340" i="30"/>
  <c r="P340" i="30" s="1"/>
  <c r="J339" i="30"/>
  <c r="U339" i="30" s="1"/>
  <c r="I339" i="30"/>
  <c r="T339" i="30" s="1"/>
  <c r="H339" i="30"/>
  <c r="Q339" i="30" s="1"/>
  <c r="G339" i="30"/>
  <c r="P339" i="30" s="1"/>
  <c r="J338" i="30"/>
  <c r="U338" i="30" s="1"/>
  <c r="I338" i="30"/>
  <c r="T338" i="30" s="1"/>
  <c r="H338" i="30"/>
  <c r="R338" i="30" s="1"/>
  <c r="G338" i="30"/>
  <c r="P338" i="30" s="1"/>
  <c r="A10" i="30"/>
  <c r="A11" i="30" s="1"/>
  <c r="A12" i="30" s="1"/>
  <c r="A13" i="30" s="1"/>
  <c r="A14" i="30" s="1"/>
  <c r="A15" i="30" s="1"/>
  <c r="A16" i="30" s="1"/>
  <c r="A17" i="30" s="1"/>
  <c r="A18" i="30" s="1"/>
  <c r="A19" i="30" s="1"/>
  <c r="A20" i="30" s="1"/>
  <c r="A21" i="30" s="1"/>
  <c r="A22" i="30" s="1"/>
  <c r="A23" i="30" s="1"/>
  <c r="A24" i="30" s="1"/>
  <c r="A25" i="30" s="1"/>
  <c r="A26" i="30" s="1"/>
  <c r="A27" i="30" s="1"/>
  <c r="A28" i="30" s="1"/>
  <c r="A29" i="30" s="1"/>
  <c r="A30" i="30" s="1"/>
  <c r="A31" i="30" s="1"/>
  <c r="A32" i="30" s="1"/>
  <c r="A33" i="30" s="1"/>
  <c r="A34" i="30" s="1"/>
  <c r="A35" i="30" s="1"/>
  <c r="A36" i="30" s="1"/>
  <c r="A37" i="30" s="1"/>
  <c r="A38" i="30" s="1"/>
  <c r="A39" i="30" s="1"/>
  <c r="A40" i="30" s="1"/>
  <c r="A41" i="30" s="1"/>
  <c r="A42" i="30" s="1"/>
  <c r="A43" i="30" s="1"/>
  <c r="A44" i="30" s="1"/>
  <c r="A45" i="30" s="1"/>
  <c r="A46" i="30" s="1"/>
  <c r="A47" i="30" s="1"/>
  <c r="A48" i="30" s="1"/>
  <c r="A49" i="30" s="1"/>
  <c r="A50" i="30" s="1"/>
  <c r="A51" i="30" s="1"/>
  <c r="A52" i="30" s="1"/>
  <c r="A53" i="30" s="1"/>
  <c r="A54" i="30" s="1"/>
  <c r="A55" i="30" s="1"/>
  <c r="A56" i="30" s="1"/>
  <c r="A57" i="30" s="1"/>
  <c r="A58" i="30" s="1"/>
  <c r="A59" i="30" s="1"/>
  <c r="A60" i="30" s="1"/>
  <c r="A61" i="30" s="1"/>
  <c r="A62" i="30" s="1"/>
  <c r="A63" i="30" s="1"/>
  <c r="A64" i="30" s="1"/>
  <c r="A65" i="30" s="1"/>
  <c r="A66" i="30" s="1"/>
  <c r="A67" i="30" s="1"/>
  <c r="A68" i="30" s="1"/>
  <c r="A69" i="30" s="1"/>
  <c r="A70" i="30" s="1"/>
  <c r="A71" i="30" s="1"/>
  <c r="A72" i="30" s="1"/>
  <c r="A73" i="30" s="1"/>
  <c r="A74" i="30" s="1"/>
  <c r="A75" i="30" s="1"/>
  <c r="A76" i="30" s="1"/>
  <c r="A77" i="30" s="1"/>
  <c r="A78" i="30" s="1"/>
  <c r="A79" i="30" s="1"/>
  <c r="A80" i="30" s="1"/>
  <c r="A81" i="30" s="1"/>
  <c r="A82" i="30" s="1"/>
  <c r="A83" i="30" s="1"/>
  <c r="A84" i="30" s="1"/>
  <c r="A85" i="30" s="1"/>
  <c r="A86" i="30" s="1"/>
  <c r="A87" i="30" s="1"/>
  <c r="A88" i="30" s="1"/>
  <c r="A89" i="30" s="1"/>
  <c r="A90" i="30" s="1"/>
  <c r="A91" i="30" s="1"/>
  <c r="A92" i="30" s="1"/>
  <c r="A93" i="30" s="1"/>
  <c r="A94" i="30" s="1"/>
  <c r="A95" i="30" s="1"/>
  <c r="A96" i="30" s="1"/>
  <c r="A97" i="30" s="1"/>
  <c r="A98" i="30" s="1"/>
  <c r="A99" i="30" s="1"/>
  <c r="A100" i="30" s="1"/>
  <c r="A101" i="30" s="1"/>
  <c r="A102" i="30" s="1"/>
  <c r="A103" i="30" s="1"/>
  <c r="A104" i="30" s="1"/>
  <c r="A105" i="30" s="1"/>
  <c r="A106" i="30" s="1"/>
  <c r="A107" i="30" s="1"/>
  <c r="A108" i="30" s="1"/>
  <c r="A109" i="30" s="1"/>
  <c r="A110" i="30" s="1"/>
  <c r="A111" i="30" s="1"/>
  <c r="A112" i="30" s="1"/>
  <c r="A113" i="30" s="1"/>
  <c r="A114" i="30" s="1"/>
  <c r="A115" i="30" s="1"/>
  <c r="A116" i="30" s="1"/>
  <c r="A117" i="30" s="1"/>
  <c r="A118" i="30" s="1"/>
  <c r="A119" i="30" s="1"/>
  <c r="A120" i="30" s="1"/>
  <c r="A121" i="30" s="1"/>
  <c r="A122" i="30" s="1"/>
  <c r="A123" i="30" s="1"/>
  <c r="A124" i="30" s="1"/>
  <c r="A125" i="30" s="1"/>
  <c r="A126" i="30" s="1"/>
  <c r="A127" i="30" s="1"/>
  <c r="A128" i="30" s="1"/>
  <c r="A129" i="30" s="1"/>
  <c r="A130" i="30" s="1"/>
  <c r="A131" i="30" s="1"/>
  <c r="A132" i="30" s="1"/>
  <c r="A133" i="30" s="1"/>
  <c r="A134" i="30" s="1"/>
  <c r="A135" i="30" s="1"/>
  <c r="A136" i="30" s="1"/>
  <c r="A137" i="30" s="1"/>
  <c r="A138" i="30" s="1"/>
  <c r="A139" i="30" s="1"/>
  <c r="A140" i="30" s="1"/>
  <c r="A141" i="30" s="1"/>
  <c r="A142" i="30" s="1"/>
  <c r="A143" i="30" s="1"/>
  <c r="A144" i="30" s="1"/>
  <c r="A145" i="30" s="1"/>
  <c r="A146" i="30" s="1"/>
  <c r="A147" i="30" s="1"/>
  <c r="A148" i="30" s="1"/>
  <c r="A149" i="30" s="1"/>
  <c r="A150" i="30" s="1"/>
  <c r="A151" i="30" s="1"/>
  <c r="A152" i="30" s="1"/>
  <c r="A153" i="30" s="1"/>
  <c r="A154" i="30" s="1"/>
  <c r="A155" i="30" s="1"/>
  <c r="A156" i="30" s="1"/>
  <c r="A157" i="30" s="1"/>
  <c r="A158" i="30" s="1"/>
  <c r="A159" i="30" s="1"/>
  <c r="A160" i="30" s="1"/>
  <c r="A161" i="30" s="1"/>
  <c r="A162" i="30" s="1"/>
  <c r="A163" i="30" s="1"/>
  <c r="A164" i="30" s="1"/>
  <c r="A165" i="30" s="1"/>
  <c r="A166" i="30" s="1"/>
  <c r="A167" i="30" s="1"/>
  <c r="A168" i="30" s="1"/>
  <c r="A169" i="30" s="1"/>
  <c r="A170" i="30" s="1"/>
  <c r="A171" i="30" s="1"/>
  <c r="A172" i="30" s="1"/>
  <c r="A173" i="30" s="1"/>
  <c r="A174" i="30" s="1"/>
  <c r="A175" i="30" s="1"/>
  <c r="A176" i="30" s="1"/>
  <c r="A177" i="30" s="1"/>
  <c r="A178" i="30" s="1"/>
  <c r="A179" i="30" s="1"/>
  <c r="A180" i="30" s="1"/>
  <c r="A181" i="30" s="1"/>
  <c r="A182" i="30" s="1"/>
  <c r="A183" i="30" s="1"/>
  <c r="A184" i="30" s="1"/>
  <c r="A185" i="30" s="1"/>
  <c r="A186" i="30" s="1"/>
  <c r="A187" i="30" s="1"/>
  <c r="A188" i="30" s="1"/>
  <c r="A189" i="30" s="1"/>
  <c r="A190" i="30" s="1"/>
  <c r="A191" i="30" s="1"/>
  <c r="A192" i="30" s="1"/>
  <c r="A193" i="30" s="1"/>
  <c r="A194" i="30" s="1"/>
  <c r="A195" i="30" s="1"/>
  <c r="A196" i="30" s="1"/>
  <c r="A197" i="30" s="1"/>
  <c r="A198" i="30" s="1"/>
  <c r="A199" i="30" s="1"/>
  <c r="A200" i="30" s="1"/>
  <c r="A201" i="30" s="1"/>
  <c r="A202" i="30" s="1"/>
  <c r="A203" i="30" s="1"/>
  <c r="A204" i="30" s="1"/>
  <c r="A205" i="30" s="1"/>
  <c r="A206" i="30" s="1"/>
  <c r="A207" i="30" s="1"/>
  <c r="A208" i="30" s="1"/>
  <c r="A209" i="30" s="1"/>
  <c r="A210" i="30" s="1"/>
  <c r="A211" i="30" s="1"/>
  <c r="A212" i="30" s="1"/>
  <c r="A213" i="30" s="1"/>
  <c r="A214" i="30" s="1"/>
  <c r="A215" i="30" s="1"/>
  <c r="A216" i="30" s="1"/>
  <c r="A217" i="30" s="1"/>
  <c r="A218" i="30" s="1"/>
  <c r="A219" i="30" s="1"/>
  <c r="A220" i="30" s="1"/>
  <c r="A221" i="30" s="1"/>
  <c r="A222" i="30" s="1"/>
  <c r="A223" i="30" s="1"/>
  <c r="A224" i="30" s="1"/>
  <c r="A225" i="30" s="1"/>
  <c r="A226" i="30" s="1"/>
  <c r="A227" i="30" s="1"/>
  <c r="A228" i="30" s="1"/>
  <c r="A229" i="30" s="1"/>
  <c r="A230" i="30" s="1"/>
  <c r="A231" i="30" s="1"/>
  <c r="A232" i="30" s="1"/>
  <c r="A233" i="30" s="1"/>
  <c r="A234" i="30" s="1"/>
  <c r="A235" i="30" s="1"/>
  <c r="A236" i="30" s="1"/>
  <c r="A237" i="30" s="1"/>
  <c r="A238" i="30" s="1"/>
  <c r="A239" i="30" s="1"/>
  <c r="A240" i="30" s="1"/>
  <c r="A241" i="30" s="1"/>
  <c r="A242" i="30" s="1"/>
  <c r="A243" i="30" s="1"/>
  <c r="A244" i="30" s="1"/>
  <c r="A245" i="30" s="1"/>
  <c r="A246" i="30" s="1"/>
  <c r="A247" i="30" s="1"/>
  <c r="A248" i="30" s="1"/>
  <c r="A249" i="30" s="1"/>
  <c r="A250" i="30" s="1"/>
  <c r="A251" i="30" s="1"/>
  <c r="A252" i="30" s="1"/>
  <c r="A253" i="30" s="1"/>
  <c r="A254" i="30" s="1"/>
  <c r="A255" i="30" s="1"/>
  <c r="A256" i="30" s="1"/>
  <c r="A257" i="30" s="1"/>
  <c r="A258" i="30" s="1"/>
  <c r="A259" i="30" s="1"/>
  <c r="A260" i="30" s="1"/>
  <c r="A261" i="30" s="1"/>
  <c r="A262" i="30" s="1"/>
  <c r="A263" i="30" s="1"/>
  <c r="A264" i="30" s="1"/>
  <c r="A265" i="30" s="1"/>
  <c r="A266" i="30" s="1"/>
  <c r="A267" i="30" s="1"/>
  <c r="A268" i="30" s="1"/>
  <c r="A269" i="30" s="1"/>
  <c r="A270" i="30" s="1"/>
  <c r="A271" i="30" s="1"/>
  <c r="A272" i="30" s="1"/>
  <c r="A273" i="30" s="1"/>
  <c r="A274" i="30" s="1"/>
  <c r="A275" i="30" s="1"/>
  <c r="A276" i="30" s="1"/>
  <c r="A277" i="30" s="1"/>
  <c r="A278" i="30" s="1"/>
  <c r="A279" i="30" s="1"/>
  <c r="A280" i="30" s="1"/>
  <c r="A281" i="30" s="1"/>
  <c r="A282" i="30" s="1"/>
  <c r="A283" i="30" s="1"/>
  <c r="A284" i="30" s="1"/>
  <c r="A285" i="30" s="1"/>
  <c r="A286" i="30" s="1"/>
  <c r="A287" i="30" s="1"/>
  <c r="A288" i="30" s="1"/>
  <c r="A289" i="30" s="1"/>
  <c r="A290" i="30" s="1"/>
  <c r="A291" i="30" s="1"/>
  <c r="A292" i="30" s="1"/>
  <c r="A293" i="30" s="1"/>
  <c r="A294" i="30" s="1"/>
  <c r="A295" i="30" s="1"/>
  <c r="A296" i="30" s="1"/>
  <c r="A297" i="30" s="1"/>
  <c r="A298" i="30" s="1"/>
  <c r="A299" i="30" s="1"/>
  <c r="A300" i="30" s="1"/>
  <c r="A301" i="30" s="1"/>
  <c r="A302" i="30" s="1"/>
  <c r="A303" i="30" s="1"/>
  <c r="A304" i="30" s="1"/>
  <c r="A305" i="30" s="1"/>
  <c r="A306" i="30" s="1"/>
  <c r="A307" i="30" s="1"/>
  <c r="A308" i="30" s="1"/>
  <c r="A309" i="30" s="1"/>
  <c r="A310" i="30" s="1"/>
  <c r="A311" i="30" s="1"/>
  <c r="A312" i="30" s="1"/>
  <c r="A313" i="30" s="1"/>
  <c r="A314" i="30" s="1"/>
  <c r="A315" i="30" s="1"/>
  <c r="A316" i="30" s="1"/>
  <c r="A317" i="30" s="1"/>
  <c r="A318" i="30" s="1"/>
  <c r="A319" i="30" s="1"/>
  <c r="A320" i="30" s="1"/>
  <c r="A321" i="30" s="1"/>
  <c r="A322" i="30" s="1"/>
  <c r="A323" i="30" s="1"/>
  <c r="A324" i="30" s="1"/>
  <c r="A325" i="30" s="1"/>
  <c r="A326" i="30" s="1"/>
  <c r="A327" i="30" s="1"/>
  <c r="A328" i="30" s="1"/>
  <c r="A329" i="30" s="1"/>
  <c r="A330" i="30" s="1"/>
  <c r="A331" i="30" s="1"/>
  <c r="A332" i="30" s="1"/>
  <c r="A333" i="30" s="1"/>
  <c r="A334" i="30" s="1"/>
  <c r="A335" i="30" s="1"/>
  <c r="A336" i="30" s="1"/>
  <c r="A337" i="30" s="1"/>
  <c r="A338" i="30" s="1"/>
  <c r="A339" i="30" s="1"/>
  <c r="A340" i="30" s="1"/>
  <c r="A341" i="30" s="1"/>
  <c r="A342" i="30" s="1"/>
  <c r="A343" i="30" s="1"/>
  <c r="A344" i="30" s="1"/>
  <c r="A345" i="30" s="1"/>
  <c r="A346" i="30" s="1"/>
  <c r="A347" i="30" s="1"/>
  <c r="A348" i="30" s="1"/>
  <c r="A349" i="30" s="1"/>
  <c r="A350" i="30" s="1"/>
  <c r="A351" i="30" s="1"/>
  <c r="A352" i="30" s="1"/>
  <c r="A353" i="30" s="1"/>
  <c r="A354" i="30" s="1"/>
  <c r="A355" i="30" s="1"/>
  <c r="A356" i="30" s="1"/>
  <c r="A357" i="30" s="1"/>
  <c r="A358" i="30" s="1"/>
  <c r="A18" i="28"/>
  <c r="A19" i="28" s="1"/>
  <c r="A20" i="28" s="1"/>
  <c r="A17" i="28"/>
  <c r="E191" i="30"/>
  <c r="G86" i="30"/>
  <c r="G89" i="30" s="1"/>
  <c r="G100" i="30" s="1"/>
  <c r="H86" i="30"/>
  <c r="I86" i="30"/>
  <c r="I89" i="30" s="1"/>
  <c r="I100" i="30" s="1"/>
  <c r="J86" i="30"/>
  <c r="A359" i="30" l="1"/>
  <c r="A360" i="30" s="1"/>
  <c r="A361" i="30" s="1"/>
  <c r="A362" i="30" s="1"/>
  <c r="A363" i="30" s="1"/>
  <c r="A364" i="30" s="1"/>
  <c r="A365" i="30" s="1"/>
  <c r="A366" i="30" s="1"/>
  <c r="A367" i="30" s="1"/>
  <c r="A368" i="30" s="1"/>
  <c r="A369" i="30" s="1"/>
  <c r="A370" i="30" s="1"/>
  <c r="A371" i="30" s="1"/>
  <c r="A372" i="30" s="1"/>
  <c r="A373" i="30" s="1"/>
  <c r="A374" i="30" s="1"/>
  <c r="A375" i="30" s="1"/>
  <c r="A376" i="30" s="1"/>
  <c r="A377" i="30" s="1"/>
  <c r="A378" i="30" s="1"/>
  <c r="A379" i="30" s="1"/>
  <c r="A380" i="30" s="1"/>
  <c r="A381" i="30" s="1"/>
  <c r="A382" i="30" s="1"/>
  <c r="A383" i="30" s="1"/>
  <c r="A384" i="30" s="1"/>
  <c r="A385" i="30" s="1"/>
  <c r="A386" i="30" s="1"/>
  <c r="A387" i="30" s="1"/>
  <c r="A388" i="30" s="1"/>
  <c r="A389" i="30" s="1"/>
  <c r="A390" i="30" s="1"/>
  <c r="A391" i="30" s="1"/>
  <c r="A392" i="30" s="1"/>
  <c r="A393" i="30" s="1"/>
  <c r="A394" i="30" s="1"/>
  <c r="A395" i="30" s="1"/>
  <c r="A396" i="30" s="1"/>
  <c r="A397" i="30" s="1"/>
  <c r="A404" i="30" s="1"/>
  <c r="A405" i="30" s="1"/>
  <c r="U86" i="30"/>
  <c r="U89" i="30" s="1"/>
  <c r="U100" i="30" s="1"/>
  <c r="J89" i="30"/>
  <c r="J100" i="30" s="1"/>
  <c r="R86" i="30"/>
  <c r="R89" i="30" s="1"/>
  <c r="R100" i="30" s="1"/>
  <c r="H89" i="30"/>
  <c r="H100" i="30" s="1"/>
  <c r="Q86" i="30"/>
  <c r="R348" i="30"/>
  <c r="T348" i="30"/>
  <c r="U348" i="30"/>
  <c r="K348" i="30"/>
  <c r="L348" i="30" s="1"/>
  <c r="O348" i="30"/>
  <c r="R339" i="30"/>
  <c r="V338" i="30"/>
  <c r="O339" i="30"/>
  <c r="T340" i="30"/>
  <c r="U340" i="30"/>
  <c r="K339" i="30"/>
  <c r="L339" i="30" s="1"/>
  <c r="V339" i="30"/>
  <c r="R340" i="30"/>
  <c r="S339" i="30"/>
  <c r="K338" i="30"/>
  <c r="L338" i="30" s="1"/>
  <c r="O338" i="30"/>
  <c r="K340" i="30"/>
  <c r="L340" i="30" s="1"/>
  <c r="Q338" i="30"/>
  <c r="O340" i="30"/>
  <c r="S338" i="30"/>
  <c r="K86" i="30"/>
  <c r="V86" i="30"/>
  <c r="V89" i="30" s="1"/>
  <c r="V100" i="30" s="1"/>
  <c r="T86" i="30"/>
  <c r="T89" i="30" s="1"/>
  <c r="T100" i="30" s="1"/>
  <c r="S86" i="30"/>
  <c r="S89" i="30" s="1"/>
  <c r="S100" i="30" s="1"/>
  <c r="P86" i="30"/>
  <c r="O86" i="30"/>
  <c r="O89" i="30" s="1"/>
  <c r="O100" i="30" s="1"/>
  <c r="E27" i="26"/>
  <c r="J227" i="30"/>
  <c r="V227" i="30" s="1"/>
  <c r="AL227" i="30" s="1"/>
  <c r="I227" i="30"/>
  <c r="S227" i="30" s="1"/>
  <c r="AI227" i="30" s="1"/>
  <c r="H227" i="30"/>
  <c r="Q227" i="30" s="1"/>
  <c r="AG227" i="30" s="1"/>
  <c r="G227" i="30"/>
  <c r="P227" i="30" s="1"/>
  <c r="J226" i="30"/>
  <c r="V226" i="30" s="1"/>
  <c r="AL226" i="30" s="1"/>
  <c r="I226" i="30"/>
  <c r="T226" i="30" s="1"/>
  <c r="AJ226" i="30" s="1"/>
  <c r="H226" i="30"/>
  <c r="Q226" i="30" s="1"/>
  <c r="AG226" i="30" s="1"/>
  <c r="G226" i="30"/>
  <c r="P226" i="30" s="1"/>
  <c r="AF226" i="30" s="1"/>
  <c r="J225" i="30"/>
  <c r="V225" i="30" s="1"/>
  <c r="AL225" i="30" s="1"/>
  <c r="I225" i="30"/>
  <c r="S225" i="30" s="1"/>
  <c r="AI225" i="30" s="1"/>
  <c r="H225" i="30"/>
  <c r="Q225" i="30" s="1"/>
  <c r="AG225" i="30" s="1"/>
  <c r="G225" i="30"/>
  <c r="J224" i="30"/>
  <c r="V224" i="30" s="1"/>
  <c r="AL224" i="30" s="1"/>
  <c r="I224" i="30"/>
  <c r="T224" i="30" s="1"/>
  <c r="AJ224" i="30" s="1"/>
  <c r="H224" i="30"/>
  <c r="R224" i="30" s="1"/>
  <c r="AH224" i="30" s="1"/>
  <c r="G224" i="30"/>
  <c r="O224" i="30" s="1"/>
  <c r="AE224" i="30" s="1"/>
  <c r="J223" i="30"/>
  <c r="V223" i="30" s="1"/>
  <c r="AL223" i="30" s="1"/>
  <c r="I223" i="30"/>
  <c r="S223" i="30" s="1"/>
  <c r="AI223" i="30" s="1"/>
  <c r="H223" i="30"/>
  <c r="Q223" i="30" s="1"/>
  <c r="AG223" i="30" s="1"/>
  <c r="G223" i="30"/>
  <c r="J222" i="30"/>
  <c r="V222" i="30" s="1"/>
  <c r="AL222" i="30" s="1"/>
  <c r="I222" i="30"/>
  <c r="S222" i="30" s="1"/>
  <c r="AI222" i="30" s="1"/>
  <c r="H222" i="30"/>
  <c r="Q222" i="30" s="1"/>
  <c r="AG222" i="30" s="1"/>
  <c r="G222" i="30"/>
  <c r="O222" i="30" s="1"/>
  <c r="AE222" i="30" s="1"/>
  <c r="J221" i="30"/>
  <c r="V221" i="30" s="1"/>
  <c r="AL221" i="30" s="1"/>
  <c r="I221" i="30"/>
  <c r="S221" i="30" s="1"/>
  <c r="AI221" i="30" s="1"/>
  <c r="H221" i="30"/>
  <c r="R221" i="30" s="1"/>
  <c r="AH221" i="30" s="1"/>
  <c r="G221" i="30"/>
  <c r="P221" i="30" s="1"/>
  <c r="J220" i="30"/>
  <c r="V220" i="30" s="1"/>
  <c r="AL220" i="30" s="1"/>
  <c r="I220" i="30"/>
  <c r="H220" i="30"/>
  <c r="R220" i="30" s="1"/>
  <c r="AH220" i="30" s="1"/>
  <c r="G220" i="30"/>
  <c r="P220" i="30" s="1"/>
  <c r="AF220" i="30" s="1"/>
  <c r="J219" i="30"/>
  <c r="V219" i="30" s="1"/>
  <c r="AL219" i="30" s="1"/>
  <c r="I219" i="30"/>
  <c r="T219" i="30" s="1"/>
  <c r="AJ219" i="30" s="1"/>
  <c r="H219" i="30"/>
  <c r="R219" i="30" s="1"/>
  <c r="AH219" i="30" s="1"/>
  <c r="G219" i="30"/>
  <c r="P219" i="30" s="1"/>
  <c r="J218" i="30"/>
  <c r="U218" i="30" s="1"/>
  <c r="AK218" i="30" s="1"/>
  <c r="I218" i="30"/>
  <c r="T218" i="30" s="1"/>
  <c r="AJ218" i="30" s="1"/>
  <c r="H218" i="30"/>
  <c r="R218" i="30" s="1"/>
  <c r="AH218" i="30" s="1"/>
  <c r="G218" i="30"/>
  <c r="P218" i="30" s="1"/>
  <c r="J217" i="30"/>
  <c r="V217" i="30" s="1"/>
  <c r="AL217" i="30" s="1"/>
  <c r="I217" i="30"/>
  <c r="S217" i="30" s="1"/>
  <c r="AI217" i="30" s="1"/>
  <c r="H217" i="30"/>
  <c r="R217" i="30" s="1"/>
  <c r="AH217" i="30" s="1"/>
  <c r="G217" i="30"/>
  <c r="J216" i="30"/>
  <c r="I216" i="30"/>
  <c r="H216" i="30"/>
  <c r="G216" i="30"/>
  <c r="J211" i="30"/>
  <c r="U211" i="30" s="1"/>
  <c r="AK211" i="30" s="1"/>
  <c r="I211" i="30"/>
  <c r="S211" i="30" s="1"/>
  <c r="AI211" i="30" s="1"/>
  <c r="H211" i="30"/>
  <c r="Q211" i="30" s="1"/>
  <c r="AG211" i="30" s="1"/>
  <c r="G211" i="30"/>
  <c r="P211" i="30" s="1"/>
  <c r="J210" i="30"/>
  <c r="V210" i="30" s="1"/>
  <c r="AL210" i="30" s="1"/>
  <c r="I210" i="30"/>
  <c r="T210" i="30" s="1"/>
  <c r="AJ210" i="30" s="1"/>
  <c r="H210" i="30"/>
  <c r="R210" i="30" s="1"/>
  <c r="AH210" i="30" s="1"/>
  <c r="G210" i="30"/>
  <c r="P210" i="30" s="1"/>
  <c r="J209" i="30"/>
  <c r="V209" i="30" s="1"/>
  <c r="AL209" i="30" s="1"/>
  <c r="I209" i="30"/>
  <c r="S209" i="30" s="1"/>
  <c r="AI209" i="30" s="1"/>
  <c r="H209" i="30"/>
  <c r="Q209" i="30" s="1"/>
  <c r="AG209" i="30" s="1"/>
  <c r="G209" i="30"/>
  <c r="P209" i="30" s="1"/>
  <c r="J208" i="30"/>
  <c r="V208" i="30" s="1"/>
  <c r="AL208" i="30" s="1"/>
  <c r="I208" i="30"/>
  <c r="S208" i="30" s="1"/>
  <c r="AI208" i="30" s="1"/>
  <c r="H208" i="30"/>
  <c r="Q208" i="30" s="1"/>
  <c r="AG208" i="30" s="1"/>
  <c r="G208" i="30"/>
  <c r="O208" i="30" s="1"/>
  <c r="AE208" i="30" s="1"/>
  <c r="J207" i="30"/>
  <c r="V207" i="30" s="1"/>
  <c r="AL207" i="30" s="1"/>
  <c r="I207" i="30"/>
  <c r="S207" i="30" s="1"/>
  <c r="AI207" i="30" s="1"/>
  <c r="H207" i="30"/>
  <c r="R207" i="30" s="1"/>
  <c r="AH207" i="30" s="1"/>
  <c r="G207" i="30"/>
  <c r="P207" i="30" s="1"/>
  <c r="J206" i="30"/>
  <c r="V206" i="30" s="1"/>
  <c r="AL206" i="30" s="1"/>
  <c r="I206" i="30"/>
  <c r="T206" i="30" s="1"/>
  <c r="AJ206" i="30" s="1"/>
  <c r="H206" i="30"/>
  <c r="Q206" i="30" s="1"/>
  <c r="AG206" i="30" s="1"/>
  <c r="G206" i="30"/>
  <c r="P206" i="30" s="1"/>
  <c r="AF206" i="30" s="1"/>
  <c r="J204" i="30"/>
  <c r="I204" i="30"/>
  <c r="H204" i="30"/>
  <c r="G204" i="30"/>
  <c r="N161" i="26"/>
  <c r="M161" i="26"/>
  <c r="M183" i="26" s="1"/>
  <c r="M185" i="26" s="1"/>
  <c r="L161" i="26"/>
  <c r="K161" i="26"/>
  <c r="K183" i="26" s="1"/>
  <c r="K185" i="26" s="1"/>
  <c r="J161" i="26"/>
  <c r="I161" i="26"/>
  <c r="H161" i="26"/>
  <c r="G161" i="26"/>
  <c r="G183" i="26" s="1"/>
  <c r="G185" i="26" s="1"/>
  <c r="AK86" i="30" l="1"/>
  <c r="AK89" i="30" s="1"/>
  <c r="AK100" i="30" s="1"/>
  <c r="L15" i="28" s="1"/>
  <c r="AH86" i="30"/>
  <c r="AH89" i="30" s="1"/>
  <c r="AH100" i="30" s="1"/>
  <c r="AG86" i="30"/>
  <c r="Q89" i="30"/>
  <c r="Q100" i="30" s="1"/>
  <c r="L86" i="30"/>
  <c r="K89" i="30"/>
  <c r="K100" i="30" s="1"/>
  <c r="P89" i="30"/>
  <c r="P100" i="30" s="1"/>
  <c r="W161" i="26"/>
  <c r="W183" i="26" s="1"/>
  <c r="W185" i="26" s="1"/>
  <c r="H183" i="26"/>
  <c r="H185" i="26" s="1"/>
  <c r="X161" i="26"/>
  <c r="X183" i="26" s="1"/>
  <c r="X185" i="26" s="1"/>
  <c r="I183" i="26"/>
  <c r="I185" i="26" s="1"/>
  <c r="Y161" i="26"/>
  <c r="Y183" i="26" s="1"/>
  <c r="Y185" i="26" s="1"/>
  <c r="J183" i="26"/>
  <c r="J185" i="26" s="1"/>
  <c r="AC161" i="26"/>
  <c r="AC183" i="26" s="1"/>
  <c r="AC185" i="26" s="1"/>
  <c r="N183" i="26"/>
  <c r="N185" i="26" s="1"/>
  <c r="AA161" i="26"/>
  <c r="AA183" i="26" s="1"/>
  <c r="AA185" i="26" s="1"/>
  <c r="L183" i="26"/>
  <c r="L185" i="26" s="1"/>
  <c r="E228" i="30"/>
  <c r="Z348" i="30"/>
  <c r="Z339" i="30"/>
  <c r="Y348" i="30"/>
  <c r="W348" i="30"/>
  <c r="Y339" i="30"/>
  <c r="Z338" i="30"/>
  <c r="W339" i="30"/>
  <c r="Z340" i="30"/>
  <c r="Y338" i="30"/>
  <c r="W338" i="30"/>
  <c r="Y340" i="30"/>
  <c r="W340" i="30"/>
  <c r="O216" i="30"/>
  <c r="G228" i="30"/>
  <c r="V216" i="30"/>
  <c r="J228" i="30"/>
  <c r="R216" i="30"/>
  <c r="H228" i="30"/>
  <c r="T216" i="30"/>
  <c r="I228" i="30"/>
  <c r="R204" i="30"/>
  <c r="U204" i="30"/>
  <c r="P204" i="30"/>
  <c r="AF204" i="30" s="1"/>
  <c r="T204" i="30"/>
  <c r="E213" i="30"/>
  <c r="AI86" i="30"/>
  <c r="AJ86" i="30"/>
  <c r="AL86" i="30"/>
  <c r="W86" i="30"/>
  <c r="W89" i="30" s="1"/>
  <c r="W100" i="30" s="1"/>
  <c r="Y86" i="30"/>
  <c r="Y89" i="30" s="1"/>
  <c r="Y100" i="30" s="1"/>
  <c r="AE86" i="30"/>
  <c r="AE89" i="30" s="1"/>
  <c r="AE100" i="30" s="1"/>
  <c r="I15" i="28" s="1"/>
  <c r="Z86" i="30"/>
  <c r="Z89" i="30" s="1"/>
  <c r="Z100" i="30" s="1"/>
  <c r="AF86" i="30"/>
  <c r="AF89" i="30" s="1"/>
  <c r="AF100" i="30" s="1"/>
  <c r="K217" i="30"/>
  <c r="L217" i="30" s="1"/>
  <c r="Z161" i="26"/>
  <c r="Z183" i="26" s="1"/>
  <c r="Z185" i="26" s="1"/>
  <c r="V211" i="30"/>
  <c r="AL211" i="30" s="1"/>
  <c r="K225" i="30"/>
  <c r="L225" i="30" s="1"/>
  <c r="V218" i="30"/>
  <c r="AL218" i="30" s="1"/>
  <c r="P224" i="30"/>
  <c r="AF224" i="30" s="1"/>
  <c r="AP224" i="30" s="1"/>
  <c r="R206" i="30"/>
  <c r="AH206" i="30" s="1"/>
  <c r="AP206" i="30" s="1"/>
  <c r="Q224" i="30"/>
  <c r="AG224" i="30" s="1"/>
  <c r="Q161" i="26"/>
  <c r="Q183" i="26" s="1"/>
  <c r="Q185" i="26" s="1"/>
  <c r="K223" i="30"/>
  <c r="L223" i="30" s="1"/>
  <c r="R226" i="30"/>
  <c r="AH226" i="30" s="1"/>
  <c r="AP226" i="30" s="1"/>
  <c r="O226" i="30"/>
  <c r="AE226" i="30" s="1"/>
  <c r="T227" i="30"/>
  <c r="AJ227" i="30" s="1"/>
  <c r="U227" i="30"/>
  <c r="AK227" i="30" s="1"/>
  <c r="AF227" i="30"/>
  <c r="K227" i="30"/>
  <c r="L227" i="30" s="1"/>
  <c r="R227" i="30"/>
  <c r="AH227" i="30" s="1"/>
  <c r="K226" i="30"/>
  <c r="L226" i="30" s="1"/>
  <c r="S226" i="30"/>
  <c r="AI226" i="30" s="1"/>
  <c r="U226" i="30"/>
  <c r="AK226" i="30" s="1"/>
  <c r="O227" i="30"/>
  <c r="T225" i="30"/>
  <c r="AJ225" i="30" s="1"/>
  <c r="U225" i="30"/>
  <c r="AK225" i="30" s="1"/>
  <c r="S224" i="30"/>
  <c r="AI224" i="30" s="1"/>
  <c r="O225" i="30"/>
  <c r="P225" i="30"/>
  <c r="K224" i="30"/>
  <c r="L224" i="30" s="1"/>
  <c r="U224" i="30"/>
  <c r="AK224" i="30" s="1"/>
  <c r="R225" i="30"/>
  <c r="AH225" i="30" s="1"/>
  <c r="P222" i="30"/>
  <c r="AF222" i="30" s="1"/>
  <c r="T223" i="30"/>
  <c r="AJ223" i="30" s="1"/>
  <c r="R222" i="30"/>
  <c r="AH222" i="30" s="1"/>
  <c r="U223" i="30"/>
  <c r="AK223" i="30" s="1"/>
  <c r="T222" i="30"/>
  <c r="AJ222" i="30" s="1"/>
  <c r="O223" i="30"/>
  <c r="P223" i="30"/>
  <c r="R223" i="30"/>
  <c r="AH223" i="30" s="1"/>
  <c r="K222" i="30"/>
  <c r="L222" i="30" s="1"/>
  <c r="U222" i="30"/>
  <c r="AK222" i="30" s="1"/>
  <c r="AO222" i="30" s="1"/>
  <c r="O220" i="30"/>
  <c r="AE220" i="30" s="1"/>
  <c r="Q220" i="30"/>
  <c r="AG220" i="30" s="1"/>
  <c r="T221" i="30"/>
  <c r="AJ221" i="30" s="1"/>
  <c r="U221" i="30"/>
  <c r="AK221" i="30" s="1"/>
  <c r="AF221" i="30"/>
  <c r="K220" i="30"/>
  <c r="L220" i="30" s="1"/>
  <c r="S220" i="30"/>
  <c r="AI220" i="30" s="1"/>
  <c r="T220" i="30"/>
  <c r="AJ220" i="30" s="1"/>
  <c r="AP220" i="30" s="1"/>
  <c r="U220" i="30"/>
  <c r="AK220" i="30" s="1"/>
  <c r="K221" i="30"/>
  <c r="L221" i="30" s="1"/>
  <c r="O221" i="30"/>
  <c r="Q221" i="30"/>
  <c r="AG221" i="30" s="1"/>
  <c r="S218" i="30"/>
  <c r="AI218" i="30" s="1"/>
  <c r="S219" i="30"/>
  <c r="AI219" i="30" s="1"/>
  <c r="AF219" i="30"/>
  <c r="AP219" i="30" s="1"/>
  <c r="Z219" i="30"/>
  <c r="AF218" i="30"/>
  <c r="U219" i="30"/>
  <c r="AK219" i="30" s="1"/>
  <c r="K218" i="30"/>
  <c r="L218" i="30" s="1"/>
  <c r="O218" i="30"/>
  <c r="Q218" i="30"/>
  <c r="AG218" i="30" s="1"/>
  <c r="K219" i="30"/>
  <c r="L219" i="30" s="1"/>
  <c r="O219" i="30"/>
  <c r="Q219" i="30"/>
  <c r="AG219" i="30" s="1"/>
  <c r="P216" i="30"/>
  <c r="Q216" i="30"/>
  <c r="U217" i="30"/>
  <c r="AK217" i="30" s="1"/>
  <c r="T217" i="30"/>
  <c r="AJ217" i="30" s="1"/>
  <c r="S216" i="30"/>
  <c r="K216" i="30"/>
  <c r="U216" i="30"/>
  <c r="O217" i="30"/>
  <c r="P217" i="30"/>
  <c r="Q217" i="30"/>
  <c r="AG217" i="30" s="1"/>
  <c r="Q210" i="30"/>
  <c r="AG210" i="30" s="1"/>
  <c r="T211" i="30"/>
  <c r="AJ211" i="30" s="1"/>
  <c r="O210" i="30"/>
  <c r="AE210" i="30" s="1"/>
  <c r="Z210" i="30"/>
  <c r="AF211" i="30"/>
  <c r="K210" i="30"/>
  <c r="L210" i="30" s="1"/>
  <c r="S210" i="30"/>
  <c r="AI210" i="30" s="1"/>
  <c r="U210" i="30"/>
  <c r="AK210" i="30" s="1"/>
  <c r="AF210" i="30"/>
  <c r="AP210" i="30" s="1"/>
  <c r="R211" i="30"/>
  <c r="AH211" i="30" s="1"/>
  <c r="K211" i="30"/>
  <c r="L211" i="30" s="1"/>
  <c r="O211" i="30"/>
  <c r="P208" i="30"/>
  <c r="AF208" i="30" s="1"/>
  <c r="R208" i="30"/>
  <c r="AH208" i="30" s="1"/>
  <c r="T209" i="30"/>
  <c r="AJ209" i="30" s="1"/>
  <c r="U209" i="30"/>
  <c r="AK209" i="30" s="1"/>
  <c r="AF209" i="30"/>
  <c r="T208" i="30"/>
  <c r="AJ208" i="30" s="1"/>
  <c r="U208" i="30"/>
  <c r="AK208" i="30" s="1"/>
  <c r="AO208" i="30" s="1"/>
  <c r="K209" i="30"/>
  <c r="L209" i="30" s="1"/>
  <c r="R209" i="30"/>
  <c r="AH209" i="30" s="1"/>
  <c r="K208" i="30"/>
  <c r="L208" i="30" s="1"/>
  <c r="O209" i="30"/>
  <c r="O206" i="30"/>
  <c r="AE206" i="30" s="1"/>
  <c r="T207" i="30"/>
  <c r="AJ207" i="30" s="1"/>
  <c r="U207" i="30"/>
  <c r="AK207" i="30" s="1"/>
  <c r="AF207" i="30"/>
  <c r="K206" i="30"/>
  <c r="L206" i="30" s="1"/>
  <c r="S206" i="30"/>
  <c r="AI206" i="30" s="1"/>
  <c r="U206" i="30"/>
  <c r="AK206" i="30" s="1"/>
  <c r="K207" i="30"/>
  <c r="L207" i="30" s="1"/>
  <c r="O207" i="30"/>
  <c r="Q207" i="30"/>
  <c r="AG207" i="30" s="1"/>
  <c r="S204" i="30"/>
  <c r="V204" i="30"/>
  <c r="K204" i="30"/>
  <c r="O204" i="30"/>
  <c r="Q204" i="30"/>
  <c r="O161" i="26"/>
  <c r="O183" i="26" s="1"/>
  <c r="O185" i="26" s="1"/>
  <c r="AB161" i="26"/>
  <c r="AB183" i="26" s="1"/>
  <c r="AB185" i="26" s="1"/>
  <c r="R161" i="26"/>
  <c r="R183" i="26" s="1"/>
  <c r="R185" i="26" s="1"/>
  <c r="V161" i="26"/>
  <c r="V183" i="26" s="1"/>
  <c r="V185" i="26" s="1"/>
  <c r="E231" i="30" l="1"/>
  <c r="AI89" i="30"/>
  <c r="AI100" i="30" s="1"/>
  <c r="K15" i="28" s="1"/>
  <c r="AL89" i="30"/>
  <c r="AL100" i="30" s="1"/>
  <c r="AJ89" i="30"/>
  <c r="AJ100" i="30" s="1"/>
  <c r="AG89" i="30"/>
  <c r="AG100" i="30" s="1"/>
  <c r="J15" i="28" s="1"/>
  <c r="AG161" i="26"/>
  <c r="AG183" i="26" s="1"/>
  <c r="AG185" i="26" s="1"/>
  <c r="E19" i="28"/>
  <c r="AA348" i="30"/>
  <c r="AB348" i="30" s="1"/>
  <c r="AA338" i="30"/>
  <c r="AB338" i="30" s="1"/>
  <c r="AA339" i="30"/>
  <c r="AB339" i="30" s="1"/>
  <c r="AA340" i="30"/>
  <c r="AB340" i="30" s="1"/>
  <c r="L216" i="30"/>
  <c r="K228" i="30"/>
  <c r="L228" i="30" s="1"/>
  <c r="AG216" i="30"/>
  <c r="AJ216" i="30"/>
  <c r="AH216" i="30"/>
  <c r="AI216" i="30"/>
  <c r="AL216" i="30"/>
  <c r="Z216" i="30"/>
  <c r="AK216" i="30"/>
  <c r="AE216" i="30"/>
  <c r="AL204" i="30"/>
  <c r="AJ204" i="30"/>
  <c r="L204" i="30"/>
  <c r="AI204" i="30"/>
  <c r="AK204" i="30"/>
  <c r="AG204" i="30"/>
  <c r="AH204" i="30"/>
  <c r="AP86" i="30"/>
  <c r="AA86" i="30"/>
  <c r="AA89" i="30" s="1"/>
  <c r="AA100" i="30" s="1"/>
  <c r="AM86" i="30"/>
  <c r="AM89" i="30" s="1"/>
  <c r="AM100" i="30" s="1"/>
  <c r="AO86" i="30"/>
  <c r="AO89" i="30" s="1"/>
  <c r="AO100" i="30" s="1"/>
  <c r="H15" i="28" s="1"/>
  <c r="Z218" i="30"/>
  <c r="J14" i="28"/>
  <c r="L14" i="28"/>
  <c r="K14" i="28"/>
  <c r="Y208" i="30"/>
  <c r="AP218" i="30"/>
  <c r="Z204" i="30"/>
  <c r="AP207" i="30"/>
  <c r="Z221" i="30"/>
  <c r="AP221" i="30"/>
  <c r="Z224" i="30"/>
  <c r="AD161" i="26"/>
  <c r="AD183" i="26" s="1"/>
  <c r="AD185" i="26" s="1"/>
  <c r="W208" i="30"/>
  <c r="S161" i="26"/>
  <c r="S183" i="26" s="1"/>
  <c r="S185" i="26" s="1"/>
  <c r="Z206" i="30"/>
  <c r="AO224" i="30"/>
  <c r="AP208" i="30"/>
  <c r="W226" i="30"/>
  <c r="AP222" i="30"/>
  <c r="Z207" i="30"/>
  <c r="Y224" i="30"/>
  <c r="Y216" i="30"/>
  <c r="W224" i="30"/>
  <c r="AF216" i="30"/>
  <c r="Y222" i="30"/>
  <c r="W222" i="30"/>
  <c r="Z226" i="30"/>
  <c r="Y226" i="30"/>
  <c r="AO226" i="30"/>
  <c r="AE227" i="30"/>
  <c r="Y227" i="30"/>
  <c r="W227" i="30"/>
  <c r="AP227" i="30"/>
  <c r="Z227" i="30"/>
  <c r="AM226" i="30"/>
  <c r="AM224" i="30"/>
  <c r="AE225" i="30"/>
  <c r="Y225" i="30"/>
  <c r="W225" i="30"/>
  <c r="Z225" i="30"/>
  <c r="AF225" i="30"/>
  <c r="AP225" i="30" s="1"/>
  <c r="AF223" i="30"/>
  <c r="AP223" i="30" s="1"/>
  <c r="Z223" i="30"/>
  <c r="W223" i="30"/>
  <c r="AE223" i="30"/>
  <c r="Y223" i="30"/>
  <c r="Z222" i="30"/>
  <c r="AM222" i="30"/>
  <c r="AM220" i="30"/>
  <c r="Y221" i="30"/>
  <c r="AE221" i="30"/>
  <c r="W221" i="30"/>
  <c r="Z220" i="30"/>
  <c r="W220" i="30"/>
  <c r="AO220" i="30"/>
  <c r="Y220" i="30"/>
  <c r="AE219" i="30"/>
  <c r="Y219" i="30"/>
  <c r="W219" i="30"/>
  <c r="AE218" i="30"/>
  <c r="Y218" i="30"/>
  <c r="W218" i="30"/>
  <c r="Z217" i="30"/>
  <c r="AF217" i="30"/>
  <c r="AP217" i="30" s="1"/>
  <c r="W217" i="30"/>
  <c r="Y217" i="30"/>
  <c r="AE217" i="30"/>
  <c r="W216" i="30"/>
  <c r="AE211" i="30"/>
  <c r="Y211" i="30"/>
  <c r="W211" i="30"/>
  <c r="Y210" i="30"/>
  <c r="Z211" i="30"/>
  <c r="W210" i="30"/>
  <c r="AO210" i="30"/>
  <c r="AM210" i="30"/>
  <c r="AP211" i="30"/>
  <c r="Y209" i="30"/>
  <c r="AE209" i="30"/>
  <c r="W209" i="30"/>
  <c r="Z209" i="30"/>
  <c r="AP209" i="30"/>
  <c r="AM208" i="30"/>
  <c r="Z208" i="30"/>
  <c r="Y206" i="30"/>
  <c r="W206" i="30"/>
  <c r="AO206" i="30"/>
  <c r="AE207" i="30"/>
  <c r="Y207" i="30"/>
  <c r="W207" i="30"/>
  <c r="AM206" i="30"/>
  <c r="AE204" i="30"/>
  <c r="Y204" i="30"/>
  <c r="W204" i="30"/>
  <c r="I14" i="28"/>
  <c r="AF161" i="26"/>
  <c r="AF183" i="26" s="1"/>
  <c r="AF185" i="26" s="1"/>
  <c r="AP89" i="30" l="1"/>
  <c r="AP100" i="30" s="1"/>
  <c r="AA225" i="30"/>
  <c r="AB225" i="30" s="1"/>
  <c r="AA219" i="30"/>
  <c r="AB219" i="30" s="1"/>
  <c r="AO216" i="30"/>
  <c r="AP216" i="30"/>
  <c r="AP204" i="30"/>
  <c r="AA224" i="30"/>
  <c r="AB224" i="30" s="1"/>
  <c r="AQ86" i="30"/>
  <c r="AQ89" i="30" s="1"/>
  <c r="AQ100" i="30" s="1"/>
  <c r="G15" i="28"/>
  <c r="AB86" i="30"/>
  <c r="AQ206" i="30"/>
  <c r="AA221" i="30"/>
  <c r="AB221" i="30" s="1"/>
  <c r="AA211" i="30"/>
  <c r="AB211" i="30" s="1"/>
  <c r="AA210" i="30"/>
  <c r="AB210" i="30" s="1"/>
  <c r="AQ224" i="30"/>
  <c r="AA208" i="30"/>
  <c r="AB208" i="30" s="1"/>
  <c r="AA216" i="30"/>
  <c r="AH161" i="26"/>
  <c r="AH183" i="26" s="1"/>
  <c r="AH185" i="26" s="1"/>
  <c r="AA209" i="30"/>
  <c r="AB209" i="30" s="1"/>
  <c r="AQ208" i="30"/>
  <c r="AQ222" i="30"/>
  <c r="AA222" i="30"/>
  <c r="AB222" i="30" s="1"/>
  <c r="AQ220" i="30"/>
  <c r="AM216" i="30"/>
  <c r="AA206" i="30"/>
  <c r="AB206" i="30" s="1"/>
  <c r="AQ210" i="30"/>
  <c r="AA226" i="30"/>
  <c r="AB226" i="30" s="1"/>
  <c r="AQ226" i="30"/>
  <c r="AA227" i="30"/>
  <c r="AB227" i="30" s="1"/>
  <c r="AO227" i="30"/>
  <c r="AM227" i="30"/>
  <c r="AO225" i="30"/>
  <c r="AM225" i="30"/>
  <c r="AA223" i="30"/>
  <c r="AB223" i="30" s="1"/>
  <c r="AO223" i="30"/>
  <c r="AM223" i="30"/>
  <c r="AA220" i="30"/>
  <c r="AB220" i="30" s="1"/>
  <c r="AO221" i="30"/>
  <c r="AM221" i="30"/>
  <c r="AA218" i="30"/>
  <c r="AB218" i="30" s="1"/>
  <c r="AO218" i="30"/>
  <c r="AM218" i="30"/>
  <c r="AO219" i="30"/>
  <c r="AM219" i="30"/>
  <c r="AO217" i="30"/>
  <c r="AM217" i="30"/>
  <c r="AA217" i="30"/>
  <c r="AB217" i="30" s="1"/>
  <c r="AO211" i="30"/>
  <c r="AM211" i="30"/>
  <c r="AO209" i="30"/>
  <c r="AM209" i="30"/>
  <c r="AA207" i="30"/>
  <c r="AB207" i="30" s="1"/>
  <c r="AO207" i="30"/>
  <c r="AM207" i="30"/>
  <c r="AA204" i="30"/>
  <c r="AO204" i="30"/>
  <c r="AM204" i="30"/>
  <c r="G16" i="28"/>
  <c r="H14" i="28"/>
  <c r="G14" i="28" s="1"/>
  <c r="AC131" i="26"/>
  <c r="AB131" i="26"/>
  <c r="AA131" i="26"/>
  <c r="Z131" i="26"/>
  <c r="Y131" i="26"/>
  <c r="X131" i="26"/>
  <c r="W131" i="26"/>
  <c r="V131" i="26"/>
  <c r="R131" i="26"/>
  <c r="Q131" i="26"/>
  <c r="E131" i="26"/>
  <c r="E130" i="26" s="1"/>
  <c r="AC129" i="26"/>
  <c r="AB129" i="26"/>
  <c r="AA129" i="26"/>
  <c r="Z129" i="26"/>
  <c r="Y129" i="26"/>
  <c r="X129" i="26"/>
  <c r="W129" i="26"/>
  <c r="V129" i="26"/>
  <c r="R129" i="26"/>
  <c r="Q129" i="26"/>
  <c r="E129" i="26"/>
  <c r="E128" i="26" s="1"/>
  <c r="AC127" i="26"/>
  <c r="AB127" i="26"/>
  <c r="AA127" i="26"/>
  <c r="Z127" i="26"/>
  <c r="Y127" i="26"/>
  <c r="X127" i="26"/>
  <c r="W127" i="26"/>
  <c r="R127" i="26"/>
  <c r="Q127" i="26"/>
  <c r="E127" i="26"/>
  <c r="E126" i="26" s="1"/>
  <c r="AC96" i="26"/>
  <c r="AB96" i="26"/>
  <c r="AA96" i="26"/>
  <c r="Z96" i="26"/>
  <c r="Y96" i="26"/>
  <c r="X96" i="26"/>
  <c r="W96" i="26"/>
  <c r="V96" i="26"/>
  <c r="R96" i="26"/>
  <c r="Q96" i="26"/>
  <c r="H95" i="26"/>
  <c r="W95" i="26" s="1"/>
  <c r="AC94" i="26"/>
  <c r="AB94" i="26"/>
  <c r="AA94" i="26"/>
  <c r="Z94" i="26"/>
  <c r="Y94" i="26"/>
  <c r="X94" i="26"/>
  <c r="W94" i="26"/>
  <c r="V94" i="26"/>
  <c r="R94" i="26"/>
  <c r="Q94" i="26"/>
  <c r="AC92" i="26"/>
  <c r="AB92" i="26"/>
  <c r="AA92" i="26"/>
  <c r="Z92" i="26"/>
  <c r="Y92" i="26"/>
  <c r="X92" i="26"/>
  <c r="W92" i="26"/>
  <c r="V92" i="26"/>
  <c r="R92" i="26"/>
  <c r="Q92" i="26"/>
  <c r="N24" i="26"/>
  <c r="AC24" i="26" s="1"/>
  <c r="M24" i="26"/>
  <c r="AB24" i="26" s="1"/>
  <c r="L24" i="26"/>
  <c r="AA24" i="26" s="1"/>
  <c r="K24" i="26"/>
  <c r="Z24" i="26" s="1"/>
  <c r="J24" i="26"/>
  <c r="Y24" i="26" s="1"/>
  <c r="I24" i="26"/>
  <c r="X24" i="26" s="1"/>
  <c r="H24" i="26"/>
  <c r="W24" i="26" s="1"/>
  <c r="G24" i="26"/>
  <c r="V24" i="26" s="1"/>
  <c r="N23" i="26"/>
  <c r="AC23" i="26" s="1"/>
  <c r="M23" i="26"/>
  <c r="AB23" i="26" s="1"/>
  <c r="L23" i="26"/>
  <c r="AA23" i="26" s="1"/>
  <c r="K23" i="26"/>
  <c r="Z23" i="26" s="1"/>
  <c r="J23" i="26"/>
  <c r="Y23" i="26" s="1"/>
  <c r="I23" i="26"/>
  <c r="X23" i="26" s="1"/>
  <c r="H23" i="26"/>
  <c r="W23" i="26" s="1"/>
  <c r="G23" i="26"/>
  <c r="V23" i="26" s="1"/>
  <c r="N22" i="26"/>
  <c r="M22" i="26"/>
  <c r="L22" i="26"/>
  <c r="AA22" i="26" s="1"/>
  <c r="K22" i="26"/>
  <c r="Z22" i="26" s="1"/>
  <c r="J22" i="26"/>
  <c r="Y22" i="26" s="1"/>
  <c r="I22" i="26"/>
  <c r="X22" i="26" s="1"/>
  <c r="H22" i="26"/>
  <c r="W22" i="26" s="1"/>
  <c r="G22" i="26"/>
  <c r="S92" i="26" l="1"/>
  <c r="AB216" i="30"/>
  <c r="AQ216" i="30"/>
  <c r="AB204" i="30"/>
  <c r="AQ217" i="30"/>
  <c r="AQ223" i="30"/>
  <c r="AQ225" i="30"/>
  <c r="AQ227" i="30"/>
  <c r="AQ221" i="30"/>
  <c r="AQ219" i="30"/>
  <c r="AQ218" i="30"/>
  <c r="AQ211" i="30"/>
  <c r="AQ209" i="30"/>
  <c r="AQ207" i="30"/>
  <c r="AQ204" i="30"/>
  <c r="S131" i="26"/>
  <c r="S127" i="26"/>
  <c r="S96" i="26"/>
  <c r="AG131" i="26"/>
  <c r="AF129" i="26"/>
  <c r="AF127" i="26"/>
  <c r="AG127" i="26"/>
  <c r="AG129" i="26"/>
  <c r="AF131" i="26"/>
  <c r="S129" i="26"/>
  <c r="H126" i="26"/>
  <c r="W126" i="26" s="1"/>
  <c r="G126" i="26"/>
  <c r="V126" i="26" s="1"/>
  <c r="L126" i="26"/>
  <c r="AA126" i="26" s="1"/>
  <c r="J126" i="26"/>
  <c r="Y126" i="26" s="1"/>
  <c r="K126" i="26"/>
  <c r="Z126" i="26" s="1"/>
  <c r="N126" i="26"/>
  <c r="M126" i="26"/>
  <c r="I126" i="26"/>
  <c r="X126" i="26" s="1"/>
  <c r="G130" i="26"/>
  <c r="V130" i="26" s="1"/>
  <c r="I130" i="26"/>
  <c r="X130" i="26" s="1"/>
  <c r="H130" i="26"/>
  <c r="W130" i="26" s="1"/>
  <c r="N130" i="26"/>
  <c r="M130" i="26"/>
  <c r="L130" i="26"/>
  <c r="AA130" i="26" s="1"/>
  <c r="K130" i="26"/>
  <c r="Z130" i="26" s="1"/>
  <c r="J130" i="26"/>
  <c r="Y130" i="26" s="1"/>
  <c r="G128" i="26"/>
  <c r="V128" i="26" s="1"/>
  <c r="J128" i="26"/>
  <c r="Y128" i="26" s="1"/>
  <c r="I128" i="26"/>
  <c r="X128" i="26" s="1"/>
  <c r="K128" i="26"/>
  <c r="Z128" i="26" s="1"/>
  <c r="N128" i="26"/>
  <c r="M128" i="26"/>
  <c r="L128" i="26"/>
  <c r="AA128" i="26" s="1"/>
  <c r="H128" i="26"/>
  <c r="W128" i="26" s="1"/>
  <c r="AD127" i="26"/>
  <c r="AD129" i="26"/>
  <c r="AD131" i="26"/>
  <c r="S94" i="26"/>
  <c r="AD96" i="26"/>
  <c r="AF94" i="26"/>
  <c r="AG92" i="26"/>
  <c r="AF96" i="26"/>
  <c r="AG94" i="26"/>
  <c r="G95" i="26"/>
  <c r="V95" i="26" s="1"/>
  <c r="AF92" i="26"/>
  <c r="AG96" i="26"/>
  <c r="G91" i="26"/>
  <c r="V91" i="26" s="1"/>
  <c r="J91" i="26"/>
  <c r="Y91" i="26" s="1"/>
  <c r="I91" i="26"/>
  <c r="X91" i="26" s="1"/>
  <c r="H91" i="26"/>
  <c r="W91" i="26" s="1"/>
  <c r="N91" i="26"/>
  <c r="M91" i="26"/>
  <c r="L91" i="26"/>
  <c r="AA91" i="26" s="1"/>
  <c r="K91" i="26"/>
  <c r="Z91" i="26" s="1"/>
  <c r="G93" i="26"/>
  <c r="V93" i="26" s="1"/>
  <c r="I93" i="26"/>
  <c r="X93" i="26" s="1"/>
  <c r="H93" i="26"/>
  <c r="W93" i="26" s="1"/>
  <c r="N93" i="26"/>
  <c r="M93" i="26"/>
  <c r="L93" i="26"/>
  <c r="AA93" i="26" s="1"/>
  <c r="K93" i="26"/>
  <c r="Z93" i="26" s="1"/>
  <c r="J93" i="26"/>
  <c r="Y93" i="26" s="1"/>
  <c r="I95" i="26"/>
  <c r="X95" i="26" s="1"/>
  <c r="J95" i="26"/>
  <c r="Y95" i="26" s="1"/>
  <c r="K95" i="26"/>
  <c r="Z95" i="26" s="1"/>
  <c r="L95" i="26"/>
  <c r="AA95" i="26" s="1"/>
  <c r="M95" i="26"/>
  <c r="N95" i="26"/>
  <c r="AD92" i="26"/>
  <c r="AD94" i="26"/>
  <c r="R22" i="26"/>
  <c r="AC22" i="26"/>
  <c r="AG22" i="26" s="1"/>
  <c r="O22" i="26"/>
  <c r="AD24" i="26"/>
  <c r="AF23" i="26"/>
  <c r="AG23" i="26"/>
  <c r="Q22" i="26"/>
  <c r="V22" i="26"/>
  <c r="AB22" i="26"/>
  <c r="AF24" i="26"/>
  <c r="AD23" i="26"/>
  <c r="AG24" i="26"/>
  <c r="O23" i="26"/>
  <c r="Q23" i="26"/>
  <c r="O24" i="26"/>
  <c r="Q24" i="26"/>
  <c r="R24" i="26"/>
  <c r="R23" i="26"/>
  <c r="AH129" i="26" l="1"/>
  <c r="AH131" i="26"/>
  <c r="AH127" i="26"/>
  <c r="AC130" i="26"/>
  <c r="AG130" i="26" s="1"/>
  <c r="R130" i="26"/>
  <c r="O130" i="26"/>
  <c r="AB130" i="26"/>
  <c r="AF130" i="26" s="1"/>
  <c r="Q130" i="26"/>
  <c r="AB128" i="26"/>
  <c r="AF128" i="26" s="1"/>
  <c r="Q128" i="26"/>
  <c r="AC128" i="26"/>
  <c r="AG128" i="26" s="1"/>
  <c r="R128" i="26"/>
  <c r="O128" i="26"/>
  <c r="AB126" i="26"/>
  <c r="AF126" i="26" s="1"/>
  <c r="Q126" i="26"/>
  <c r="AC126" i="26"/>
  <c r="AG126" i="26" s="1"/>
  <c r="R126" i="26"/>
  <c r="O126" i="26"/>
  <c r="O95" i="26"/>
  <c r="AH94" i="26"/>
  <c r="AH92" i="26"/>
  <c r="AH96" i="26"/>
  <c r="AB93" i="26"/>
  <c r="AF93" i="26" s="1"/>
  <c r="Q93" i="26"/>
  <c r="O93" i="26"/>
  <c r="AC95" i="26"/>
  <c r="AG95" i="26" s="1"/>
  <c r="R95" i="26"/>
  <c r="AC91" i="26"/>
  <c r="AG91" i="26" s="1"/>
  <c r="R91" i="26"/>
  <c r="AC93" i="26"/>
  <c r="AG93" i="26" s="1"/>
  <c r="R93" i="26"/>
  <c r="AB91" i="26"/>
  <c r="AF91" i="26" s="1"/>
  <c r="Q91" i="26"/>
  <c r="AB95" i="26"/>
  <c r="Q95" i="26"/>
  <c r="O91" i="26"/>
  <c r="AH23" i="26"/>
  <c r="AF22" i="26"/>
  <c r="S22" i="26"/>
  <c r="AD22" i="26"/>
  <c r="S23" i="26"/>
  <c r="S24" i="26"/>
  <c r="AH24" i="26"/>
  <c r="S130" i="26" l="1"/>
  <c r="S126" i="26"/>
  <c r="S128" i="26"/>
  <c r="AD128" i="26"/>
  <c r="AH128" i="26" s="1"/>
  <c r="AD126" i="26"/>
  <c r="AH126" i="26" s="1"/>
  <c r="AD130" i="26"/>
  <c r="AH130" i="26" s="1"/>
  <c r="S95" i="26"/>
  <c r="AF95" i="26"/>
  <c r="AD95" i="26"/>
  <c r="S91" i="26"/>
  <c r="S93" i="26"/>
  <c r="AD91" i="26"/>
  <c r="AH91" i="26" s="1"/>
  <c r="AD93" i="26"/>
  <c r="AH93" i="26" s="1"/>
  <c r="AH22" i="26"/>
  <c r="AH95" i="26" l="1"/>
  <c r="E307" i="30" l="1"/>
  <c r="J323" i="30" l="1"/>
  <c r="V323" i="30" s="1"/>
  <c r="I323" i="30"/>
  <c r="T323" i="30" s="1"/>
  <c r="H323" i="30"/>
  <c r="R323" i="30" s="1"/>
  <c r="G323" i="30"/>
  <c r="O323" i="30" s="1"/>
  <c r="J322" i="30"/>
  <c r="V322" i="30" s="1"/>
  <c r="I322" i="30"/>
  <c r="T322" i="30" s="1"/>
  <c r="H322" i="30"/>
  <c r="R322" i="30" s="1"/>
  <c r="G322" i="30"/>
  <c r="P322" i="30" s="1"/>
  <c r="J321" i="30"/>
  <c r="V321" i="30" s="1"/>
  <c r="I321" i="30"/>
  <c r="S321" i="30" s="1"/>
  <c r="H321" i="30"/>
  <c r="Q321" i="30" s="1"/>
  <c r="G321" i="30"/>
  <c r="P321" i="30" s="1"/>
  <c r="J62" i="30"/>
  <c r="V62" i="30" s="1"/>
  <c r="AL62" i="30" s="1"/>
  <c r="I62" i="30"/>
  <c r="S62" i="30" s="1"/>
  <c r="AI62" i="30" s="1"/>
  <c r="H62" i="30"/>
  <c r="R62" i="30" s="1"/>
  <c r="AH62" i="30" s="1"/>
  <c r="G62" i="30"/>
  <c r="P62" i="30" s="1"/>
  <c r="J61" i="30"/>
  <c r="V61" i="30" s="1"/>
  <c r="AL61" i="30" s="1"/>
  <c r="I61" i="30"/>
  <c r="T61" i="30" s="1"/>
  <c r="AJ61" i="30" s="1"/>
  <c r="H61" i="30"/>
  <c r="R61" i="30" s="1"/>
  <c r="AH61" i="30" s="1"/>
  <c r="G61" i="30"/>
  <c r="P61" i="30" s="1"/>
  <c r="J50" i="30"/>
  <c r="V50" i="30" s="1"/>
  <c r="AL50" i="30" s="1"/>
  <c r="I50" i="30"/>
  <c r="S50" i="30" s="1"/>
  <c r="AI50" i="30" s="1"/>
  <c r="H50" i="30"/>
  <c r="R50" i="30" s="1"/>
  <c r="AH50" i="30" s="1"/>
  <c r="G50" i="30"/>
  <c r="P50" i="30" s="1"/>
  <c r="J49" i="30"/>
  <c r="V49" i="30" s="1"/>
  <c r="AL49" i="30" s="1"/>
  <c r="I49" i="30"/>
  <c r="T49" i="30" s="1"/>
  <c r="AJ49" i="30" s="1"/>
  <c r="H49" i="30"/>
  <c r="G49" i="30"/>
  <c r="O49" i="30" s="1"/>
  <c r="AE49" i="30" s="1"/>
  <c r="G15" i="30"/>
  <c r="J28" i="30"/>
  <c r="V28" i="30" s="1"/>
  <c r="AL28" i="30" s="1"/>
  <c r="I28" i="30"/>
  <c r="S28" i="30" s="1"/>
  <c r="AI28" i="30" s="1"/>
  <c r="H28" i="30"/>
  <c r="R28" i="30" s="1"/>
  <c r="AH28" i="30" s="1"/>
  <c r="G28" i="30"/>
  <c r="P28" i="30" s="1"/>
  <c r="J27" i="30"/>
  <c r="V27" i="30" s="1"/>
  <c r="AL27" i="30" s="1"/>
  <c r="I27" i="30"/>
  <c r="T27" i="30" s="1"/>
  <c r="AJ27" i="30" s="1"/>
  <c r="H27" i="30"/>
  <c r="R27" i="30" s="1"/>
  <c r="AH27" i="30" s="1"/>
  <c r="G27" i="30"/>
  <c r="P27" i="30" s="1"/>
  <c r="AF27" i="30" s="1"/>
  <c r="J26" i="30"/>
  <c r="U26" i="30" s="1"/>
  <c r="AK26" i="30" s="1"/>
  <c r="I26" i="30"/>
  <c r="T26" i="30" s="1"/>
  <c r="AJ26" i="30" s="1"/>
  <c r="H26" i="30"/>
  <c r="R26" i="30" s="1"/>
  <c r="AH26" i="30" s="1"/>
  <c r="G26" i="30"/>
  <c r="C19" i="28" l="1"/>
  <c r="P323" i="30"/>
  <c r="Q323" i="30"/>
  <c r="S323" i="30"/>
  <c r="U323" i="30"/>
  <c r="R321" i="30"/>
  <c r="T321" i="30"/>
  <c r="U321" i="30"/>
  <c r="Z322" i="30"/>
  <c r="K322" i="30"/>
  <c r="L322" i="30" s="1"/>
  <c r="O322" i="30"/>
  <c r="Q322" i="30"/>
  <c r="S322" i="30"/>
  <c r="U322" i="30"/>
  <c r="K321" i="30"/>
  <c r="L321" i="30" s="1"/>
  <c r="O321" i="30"/>
  <c r="K323" i="30"/>
  <c r="L323" i="30" s="1"/>
  <c r="U61" i="30"/>
  <c r="AK61" i="30" s="1"/>
  <c r="S61" i="30"/>
  <c r="AI61" i="30" s="1"/>
  <c r="AF61" i="30"/>
  <c r="AP61" i="30" s="1"/>
  <c r="Z61" i="30"/>
  <c r="AF62" i="30"/>
  <c r="T62" i="30"/>
  <c r="AJ62" i="30" s="1"/>
  <c r="U62" i="30"/>
  <c r="AK62" i="30" s="1"/>
  <c r="K61" i="30"/>
  <c r="L61" i="30" s="1"/>
  <c r="O61" i="30"/>
  <c r="Q61" i="30"/>
  <c r="AG61" i="30" s="1"/>
  <c r="K62" i="30"/>
  <c r="L62" i="30" s="1"/>
  <c r="O62" i="30"/>
  <c r="Q62" i="30"/>
  <c r="AG62" i="30" s="1"/>
  <c r="T50" i="30"/>
  <c r="AJ50" i="30" s="1"/>
  <c r="U50" i="30"/>
  <c r="AK50" i="30" s="1"/>
  <c r="K49" i="30"/>
  <c r="L49" i="30" s="1"/>
  <c r="P49" i="30"/>
  <c r="AF49" i="30" s="1"/>
  <c r="AF50" i="30"/>
  <c r="Q49" i="30"/>
  <c r="AG49" i="30" s="1"/>
  <c r="R49" i="30"/>
  <c r="AH49" i="30" s="1"/>
  <c r="S49" i="30"/>
  <c r="AI49" i="30" s="1"/>
  <c r="U49" i="30"/>
  <c r="AK49" i="30" s="1"/>
  <c r="K50" i="30"/>
  <c r="L50" i="30" s="1"/>
  <c r="O50" i="30"/>
  <c r="Q50" i="30"/>
  <c r="AG50" i="30" s="1"/>
  <c r="T28" i="30"/>
  <c r="AJ28" i="30" s="1"/>
  <c r="U28" i="30"/>
  <c r="AK28" i="30" s="1"/>
  <c r="Q27" i="30"/>
  <c r="AG27" i="30" s="1"/>
  <c r="O27" i="30"/>
  <c r="AE27" i="30" s="1"/>
  <c r="V26" i="30"/>
  <c r="AL26" i="30" s="1"/>
  <c r="AP27" i="30"/>
  <c r="AF28" i="30"/>
  <c r="K27" i="30"/>
  <c r="L27" i="30" s="1"/>
  <c r="S27" i="30"/>
  <c r="AI27" i="30" s="1"/>
  <c r="O26" i="30"/>
  <c r="K28" i="30"/>
  <c r="L28" i="30" s="1"/>
  <c r="P26" i="30"/>
  <c r="Z27" i="30"/>
  <c r="Q26" i="30"/>
  <c r="AG26" i="30" s="1"/>
  <c r="O28" i="30"/>
  <c r="U27" i="30"/>
  <c r="AK27" i="30" s="1"/>
  <c r="K26" i="30"/>
  <c r="L26" i="30" s="1"/>
  <c r="S26" i="30"/>
  <c r="AI26" i="30" s="1"/>
  <c r="Q28" i="30"/>
  <c r="AG28" i="30" s="1"/>
  <c r="Y323" i="30" l="1"/>
  <c r="Z321" i="30"/>
  <c r="Z323" i="30"/>
  <c r="W323" i="30"/>
  <c r="Y322" i="30"/>
  <c r="W322" i="30"/>
  <c r="Y321" i="30"/>
  <c r="W321" i="30"/>
  <c r="Z50" i="30"/>
  <c r="AP50" i="30"/>
  <c r="Y49" i="30"/>
  <c r="AP49" i="30"/>
  <c r="Y62" i="30"/>
  <c r="W62" i="30"/>
  <c r="AE62" i="30"/>
  <c r="AE61" i="30"/>
  <c r="Y61" i="30"/>
  <c r="W61" i="30"/>
  <c r="Z62" i="30"/>
  <c r="AP62" i="30"/>
  <c r="Z49" i="30"/>
  <c r="W49" i="30"/>
  <c r="AO49" i="30"/>
  <c r="Z28" i="30"/>
  <c r="AP28" i="30"/>
  <c r="AM49" i="30"/>
  <c r="Y50" i="30"/>
  <c r="AE50" i="30"/>
  <c r="W50" i="30"/>
  <c r="AO27" i="30"/>
  <c r="Y28" i="30"/>
  <c r="W28" i="30"/>
  <c r="AE28" i="30"/>
  <c r="AF26" i="30"/>
  <c r="AP26" i="30" s="1"/>
  <c r="Z26" i="30"/>
  <c r="Y27" i="30"/>
  <c r="W27" i="30"/>
  <c r="AM27" i="30"/>
  <c r="Y26" i="30"/>
  <c r="AE26" i="30"/>
  <c r="W26" i="30"/>
  <c r="E261" i="30"/>
  <c r="F261" i="30"/>
  <c r="J60" i="30"/>
  <c r="V60" i="30" s="1"/>
  <c r="AL60" i="30" s="1"/>
  <c r="I60" i="30"/>
  <c r="S60" i="30" s="1"/>
  <c r="AI60" i="30" s="1"/>
  <c r="H60" i="30"/>
  <c r="R60" i="30" s="1"/>
  <c r="AH60" i="30" s="1"/>
  <c r="G60" i="30"/>
  <c r="P60" i="30" s="1"/>
  <c r="J48" i="30"/>
  <c r="V48" i="30" s="1"/>
  <c r="AL48" i="30" s="1"/>
  <c r="I48" i="30"/>
  <c r="S48" i="30" s="1"/>
  <c r="AI48" i="30" s="1"/>
  <c r="H48" i="30"/>
  <c r="R48" i="30" s="1"/>
  <c r="AH48" i="30" s="1"/>
  <c r="G48" i="30"/>
  <c r="P48" i="30" s="1"/>
  <c r="G38" i="30"/>
  <c r="AA322" i="30" l="1"/>
  <c r="AB322" i="30" s="1"/>
  <c r="AA323" i="30"/>
  <c r="AB323" i="30" s="1"/>
  <c r="AA321" i="30"/>
  <c r="AB321" i="30" s="1"/>
  <c r="AA28" i="30"/>
  <c r="AB28" i="30" s="1"/>
  <c r="AA62" i="30"/>
  <c r="AB62" i="30" s="1"/>
  <c r="AA50" i="30"/>
  <c r="AB50" i="30" s="1"/>
  <c r="AQ49" i="30"/>
  <c r="AA61" i="30"/>
  <c r="AB61" i="30" s="1"/>
  <c r="AO61" i="30"/>
  <c r="AM61" i="30"/>
  <c r="AO62" i="30"/>
  <c r="AM62" i="30"/>
  <c r="AA49" i="30"/>
  <c r="AB49" i="30" s="1"/>
  <c r="AO50" i="30"/>
  <c r="AM50" i="30"/>
  <c r="AQ27" i="30"/>
  <c r="AA27" i="30"/>
  <c r="AB27" i="30" s="1"/>
  <c r="AO28" i="30"/>
  <c r="AM28" i="30"/>
  <c r="AO26" i="30"/>
  <c r="AM26" i="30"/>
  <c r="AA26" i="30"/>
  <c r="AB26" i="30" s="1"/>
  <c r="J261" i="30"/>
  <c r="H261" i="30"/>
  <c r="G261" i="30"/>
  <c r="I261" i="30"/>
  <c r="L262" i="30"/>
  <c r="U60" i="30"/>
  <c r="AK60" i="30" s="1"/>
  <c r="T48" i="30"/>
  <c r="AJ48" i="30" s="1"/>
  <c r="U48" i="30"/>
  <c r="AK48" i="30" s="1"/>
  <c r="T60" i="30"/>
  <c r="AJ60" i="30" s="1"/>
  <c r="AF60" i="30"/>
  <c r="O60" i="30"/>
  <c r="K60" i="30"/>
  <c r="L60" i="30" s="1"/>
  <c r="Q60" i="30"/>
  <c r="AG60" i="30" s="1"/>
  <c r="AF48" i="30"/>
  <c r="O48" i="30"/>
  <c r="K48" i="30"/>
  <c r="L48" i="30" s="1"/>
  <c r="Q48" i="30"/>
  <c r="AG48" i="30" s="1"/>
  <c r="AQ26" i="30" l="1"/>
  <c r="AQ62" i="30"/>
  <c r="AQ61" i="30"/>
  <c r="AQ50" i="30"/>
  <c r="AQ28" i="30"/>
  <c r="K261" i="30"/>
  <c r="L261" i="30" s="1"/>
  <c r="Z60" i="30"/>
  <c r="AP60" i="30"/>
  <c r="Z48" i="30"/>
  <c r="AP48" i="30"/>
  <c r="Y60" i="30"/>
  <c r="AE60" i="30"/>
  <c r="W60" i="30"/>
  <c r="W48" i="30"/>
  <c r="AE48" i="30"/>
  <c r="Y48" i="30"/>
  <c r="AA48" i="30" l="1"/>
  <c r="AB48" i="30" s="1"/>
  <c r="AA60" i="30"/>
  <c r="AB60" i="30" s="1"/>
  <c r="AO60" i="30"/>
  <c r="AM60" i="30"/>
  <c r="AO48" i="30"/>
  <c r="AM48" i="30"/>
  <c r="AQ60" i="30" l="1"/>
  <c r="AQ48" i="30"/>
  <c r="F52" i="32" l="1"/>
  <c r="R50" i="32"/>
  <c r="R49" i="32"/>
  <c r="G52" i="32" l="1"/>
  <c r="H52" i="32"/>
  <c r="I52" i="32"/>
  <c r="J52" i="32"/>
  <c r="K52" i="32"/>
  <c r="L52" i="32"/>
  <c r="M52" i="32"/>
  <c r="N52" i="32"/>
  <c r="O52" i="32"/>
  <c r="P52" i="32"/>
  <c r="Q52" i="32"/>
  <c r="F15" i="10" l="1"/>
  <c r="D27" i="36" l="1"/>
  <c r="C27" i="36"/>
  <c r="A11" i="36"/>
  <c r="A12" i="36" s="1"/>
  <c r="A13" i="36" s="1"/>
  <c r="A14" i="36" s="1"/>
  <c r="A15" i="36" s="1"/>
  <c r="A16" i="36" s="1"/>
  <c r="A17" i="36" s="1"/>
  <c r="A18" i="36" s="1"/>
  <c r="A19" i="36" s="1"/>
  <c r="A20" i="36" s="1"/>
  <c r="A21" i="36" s="1"/>
  <c r="A22" i="36" s="1"/>
  <c r="A23" i="36" s="1"/>
  <c r="A24" i="36" s="1"/>
  <c r="A25" i="36" s="1"/>
  <c r="A26" i="36" s="1"/>
  <c r="A27" i="36" s="1"/>
  <c r="D7" i="24" l="1"/>
  <c r="E7" i="24"/>
  <c r="C7" i="24" l="1"/>
  <c r="G142" i="26"/>
  <c r="V142" i="26" s="1"/>
  <c r="H142" i="26"/>
  <c r="W142" i="26" s="1"/>
  <c r="I142" i="26"/>
  <c r="X142" i="26" s="1"/>
  <c r="J142" i="26"/>
  <c r="Y142" i="26" s="1"/>
  <c r="L142" i="26"/>
  <c r="AA142" i="26" s="1"/>
  <c r="M142" i="26"/>
  <c r="AB142" i="26" s="1"/>
  <c r="N142" i="26"/>
  <c r="K142" i="26"/>
  <c r="Z142" i="26" s="1"/>
  <c r="G143" i="26"/>
  <c r="H143" i="26"/>
  <c r="I143" i="26"/>
  <c r="J143" i="26"/>
  <c r="L143" i="26"/>
  <c r="M143" i="26"/>
  <c r="N143" i="26"/>
  <c r="K143" i="26"/>
  <c r="G144" i="26"/>
  <c r="V144" i="26" s="1"/>
  <c r="H144" i="26"/>
  <c r="W144" i="26" s="1"/>
  <c r="I144" i="26"/>
  <c r="X144" i="26" s="1"/>
  <c r="J144" i="26"/>
  <c r="Y144" i="26" s="1"/>
  <c r="L144" i="26"/>
  <c r="AA144" i="26" s="1"/>
  <c r="M144" i="26"/>
  <c r="AB144" i="26" s="1"/>
  <c r="N144" i="26"/>
  <c r="K144" i="26"/>
  <c r="Z144" i="26" s="1"/>
  <c r="G145" i="26"/>
  <c r="V145" i="26" s="1"/>
  <c r="H145" i="26"/>
  <c r="W145" i="26" s="1"/>
  <c r="I145" i="26"/>
  <c r="X145" i="26" s="1"/>
  <c r="J145" i="26"/>
  <c r="Y145" i="26" s="1"/>
  <c r="L145" i="26"/>
  <c r="AA145" i="26" s="1"/>
  <c r="M145" i="26"/>
  <c r="N145" i="26"/>
  <c r="AC145" i="26" s="1"/>
  <c r="K145" i="26"/>
  <c r="Z145" i="26" s="1"/>
  <c r="G146" i="26"/>
  <c r="V146" i="26" s="1"/>
  <c r="H146" i="26"/>
  <c r="W146" i="26" s="1"/>
  <c r="I146" i="26"/>
  <c r="X146" i="26" s="1"/>
  <c r="J146" i="26"/>
  <c r="Y146" i="26" s="1"/>
  <c r="L146" i="26"/>
  <c r="AA146" i="26" s="1"/>
  <c r="M146" i="26"/>
  <c r="AB146" i="26" s="1"/>
  <c r="N146" i="26"/>
  <c r="K146" i="26"/>
  <c r="Z146" i="26" s="1"/>
  <c r="G147" i="26"/>
  <c r="V147" i="26" s="1"/>
  <c r="H147" i="26"/>
  <c r="H225" i="26" s="1"/>
  <c r="I147" i="26"/>
  <c r="J147" i="26"/>
  <c r="Y147" i="26" s="1"/>
  <c r="L147" i="26"/>
  <c r="L225" i="26" s="1"/>
  <c r="M147" i="26"/>
  <c r="N147" i="26"/>
  <c r="N225" i="26" s="1"/>
  <c r="K147" i="26"/>
  <c r="Z147" i="26" s="1"/>
  <c r="Z98" i="26"/>
  <c r="Z100" i="26"/>
  <c r="Z102" i="26"/>
  <c r="Z104" i="26"/>
  <c r="Z106" i="26"/>
  <c r="Z108" i="26"/>
  <c r="Z110" i="26"/>
  <c r="Z112" i="26"/>
  <c r="Z114" i="26"/>
  <c r="Z116" i="26"/>
  <c r="Z121" i="26"/>
  <c r="Z123" i="26"/>
  <c r="Z125" i="26"/>
  <c r="Z133" i="26"/>
  <c r="Z137" i="26"/>
  <c r="Z139" i="26"/>
  <c r="Z141" i="26"/>
  <c r="I59" i="30"/>
  <c r="S59" i="30" s="1"/>
  <c r="AI59" i="30" s="1"/>
  <c r="I64" i="30"/>
  <c r="I65" i="30"/>
  <c r="S65" i="30" s="1"/>
  <c r="AI65" i="30" s="1"/>
  <c r="Z120" i="26"/>
  <c r="I336" i="30"/>
  <c r="I337" i="30"/>
  <c r="S337" i="30" s="1"/>
  <c r="I341" i="30"/>
  <c r="S341" i="30" s="1"/>
  <c r="I347" i="30"/>
  <c r="S347" i="30" s="1"/>
  <c r="I375" i="30"/>
  <c r="I10" i="30"/>
  <c r="S10" i="30" s="1"/>
  <c r="AI10" i="30" s="1"/>
  <c r="I11" i="30"/>
  <c r="S11" i="30" s="1"/>
  <c r="AI11" i="30" s="1"/>
  <c r="I12" i="30"/>
  <c r="S12" i="30" s="1"/>
  <c r="AI12" i="30" s="1"/>
  <c r="I13" i="30"/>
  <c r="S13" i="30" s="1"/>
  <c r="AI13" i="30" s="1"/>
  <c r="I14" i="30"/>
  <c r="S14" i="30" s="1"/>
  <c r="AI14" i="30" s="1"/>
  <c r="I15" i="30"/>
  <c r="S15" i="30" s="1"/>
  <c r="AI15" i="30" s="1"/>
  <c r="I16" i="30"/>
  <c r="I17" i="30"/>
  <c r="S17" i="30" s="1"/>
  <c r="AI17" i="30" s="1"/>
  <c r="I18" i="30"/>
  <c r="S18" i="30" s="1"/>
  <c r="I22" i="30"/>
  <c r="S22" i="30" s="1"/>
  <c r="AI22" i="30" s="1"/>
  <c r="I23" i="30"/>
  <c r="S23" i="30" s="1"/>
  <c r="AI23" i="30" s="1"/>
  <c r="I24" i="30"/>
  <c r="I25" i="30"/>
  <c r="S25" i="30" s="1"/>
  <c r="AI25" i="30" s="1"/>
  <c r="I29" i="30"/>
  <c r="S29" i="30" s="1"/>
  <c r="AI29" i="30" s="1"/>
  <c r="I36" i="30"/>
  <c r="S36" i="30" s="1"/>
  <c r="AI36" i="30" s="1"/>
  <c r="I37" i="30"/>
  <c r="S37" i="30" s="1"/>
  <c r="AI37" i="30" s="1"/>
  <c r="I38" i="30"/>
  <c r="S38" i="30" s="1"/>
  <c r="I39" i="30"/>
  <c r="S39" i="30" s="1"/>
  <c r="AI39" i="30" s="1"/>
  <c r="I40" i="30"/>
  <c r="S40" i="30" s="1"/>
  <c r="AI40" i="30" s="1"/>
  <c r="I45" i="30"/>
  <c r="S45" i="30" s="1"/>
  <c r="AI45" i="30" s="1"/>
  <c r="I46" i="30"/>
  <c r="S46" i="30" s="1"/>
  <c r="I47" i="30"/>
  <c r="S47" i="30" s="1"/>
  <c r="AI47" i="30" s="1"/>
  <c r="I51" i="30"/>
  <c r="S51" i="30" s="1"/>
  <c r="AI51" i="30" s="1"/>
  <c r="I183" i="30"/>
  <c r="I184" i="30"/>
  <c r="S184" i="30" s="1"/>
  <c r="AI184" i="30" s="1"/>
  <c r="I185" i="30"/>
  <c r="S185" i="30" s="1"/>
  <c r="I186" i="30"/>
  <c r="S186" i="30" s="1"/>
  <c r="AI186" i="30" s="1"/>
  <c r="I187" i="30"/>
  <c r="S187" i="30" s="1"/>
  <c r="AI187" i="30" s="1"/>
  <c r="I188" i="30"/>
  <c r="I189" i="30"/>
  <c r="I190" i="30"/>
  <c r="S190" i="30" s="1"/>
  <c r="AI190" i="30" s="1"/>
  <c r="I194" i="30"/>
  <c r="S194" i="30" s="1"/>
  <c r="AI194" i="30" s="1"/>
  <c r="I195" i="30"/>
  <c r="S195" i="30" s="1"/>
  <c r="AI195" i="30" s="1"/>
  <c r="I196" i="30"/>
  <c r="S196" i="30" s="1"/>
  <c r="AI196" i="30" s="1"/>
  <c r="I197" i="30"/>
  <c r="S197" i="30" s="1"/>
  <c r="AI197" i="30" s="1"/>
  <c r="I198" i="30"/>
  <c r="S198" i="30" s="1"/>
  <c r="AI198" i="30" s="1"/>
  <c r="I247" i="30"/>
  <c r="I248" i="30"/>
  <c r="S248" i="30" s="1"/>
  <c r="AI248" i="30" s="1"/>
  <c r="I249" i="30"/>
  <c r="I250" i="30"/>
  <c r="I251" i="30"/>
  <c r="I273" i="30"/>
  <c r="I274" i="30"/>
  <c r="I275" i="30"/>
  <c r="I281" i="30"/>
  <c r="S281" i="30" s="1"/>
  <c r="AI281" i="30" s="1"/>
  <c r="I282" i="30"/>
  <c r="S282" i="30" s="1"/>
  <c r="AI282" i="30" s="1"/>
  <c r="I283" i="30"/>
  <c r="I284" i="30"/>
  <c r="S284" i="30" s="1"/>
  <c r="AI284" i="30" s="1"/>
  <c r="I285" i="30"/>
  <c r="S285" i="30" s="1"/>
  <c r="AI285" i="30" s="1"/>
  <c r="I289" i="30"/>
  <c r="I290" i="30"/>
  <c r="I291" i="30"/>
  <c r="I292" i="30"/>
  <c r="I296" i="30"/>
  <c r="I297" i="30"/>
  <c r="I298" i="30"/>
  <c r="I299" i="30"/>
  <c r="V98" i="26"/>
  <c r="V100" i="26"/>
  <c r="V102" i="26"/>
  <c r="V104" i="26"/>
  <c r="V106" i="26"/>
  <c r="V108" i="26"/>
  <c r="V110" i="26"/>
  <c r="V112" i="26"/>
  <c r="V114" i="26"/>
  <c r="V116" i="26"/>
  <c r="V120" i="26"/>
  <c r="V121" i="26"/>
  <c r="V123" i="26"/>
  <c r="V125" i="26"/>
  <c r="V133" i="26"/>
  <c r="V137" i="26"/>
  <c r="V139" i="26"/>
  <c r="V141" i="26"/>
  <c r="G59" i="30"/>
  <c r="O59" i="30" s="1"/>
  <c r="AE59" i="30" s="1"/>
  <c r="G64" i="30"/>
  <c r="P64" i="30" s="1"/>
  <c r="AF64" i="30" s="1"/>
  <c r="G65" i="30"/>
  <c r="O65" i="30" s="1"/>
  <c r="AE65" i="30" s="1"/>
  <c r="G10" i="30"/>
  <c r="O10" i="30" s="1"/>
  <c r="AE10" i="30" s="1"/>
  <c r="G11" i="30"/>
  <c r="G12" i="30"/>
  <c r="O12" i="30" s="1"/>
  <c r="AE12" i="30" s="1"/>
  <c r="G13" i="30"/>
  <c r="O13" i="30" s="1"/>
  <c r="AE13" i="30" s="1"/>
  <c r="G14" i="30"/>
  <c r="O15" i="30"/>
  <c r="AE15" i="30" s="1"/>
  <c r="G16" i="30"/>
  <c r="O16" i="30" s="1"/>
  <c r="AE16" i="30" s="1"/>
  <c r="G17" i="30"/>
  <c r="O17" i="30" s="1"/>
  <c r="AE17" i="30" s="1"/>
  <c r="G18" i="30"/>
  <c r="O18" i="30" s="1"/>
  <c r="AE18" i="30" s="1"/>
  <c r="G22" i="30"/>
  <c r="O22" i="30" s="1"/>
  <c r="AE22" i="30" s="1"/>
  <c r="G23" i="30"/>
  <c r="O23" i="30" s="1"/>
  <c r="AE23" i="30" s="1"/>
  <c r="G24" i="30"/>
  <c r="G25" i="30"/>
  <c r="G29" i="30"/>
  <c r="O29" i="30" s="1"/>
  <c r="AE29" i="30" s="1"/>
  <c r="G36" i="30"/>
  <c r="O36" i="30" s="1"/>
  <c r="G37" i="30"/>
  <c r="O37" i="30" s="1"/>
  <c r="AE37" i="30" s="1"/>
  <c r="G39" i="30"/>
  <c r="O39" i="30" s="1"/>
  <c r="AE39" i="30" s="1"/>
  <c r="G40" i="30"/>
  <c r="O40" i="30" s="1"/>
  <c r="G45" i="30"/>
  <c r="O45" i="30" s="1"/>
  <c r="G46" i="30"/>
  <c r="O46" i="30" s="1"/>
  <c r="AE46" i="30" s="1"/>
  <c r="G47" i="30"/>
  <c r="G51" i="30"/>
  <c r="O51" i="30" s="1"/>
  <c r="AE51" i="30" s="1"/>
  <c r="G183" i="30"/>
  <c r="O183" i="30" s="1"/>
  <c r="G184" i="30"/>
  <c r="G185" i="30"/>
  <c r="G186" i="30"/>
  <c r="O186" i="30" s="1"/>
  <c r="AE186" i="30" s="1"/>
  <c r="G187" i="30"/>
  <c r="O187" i="30" s="1"/>
  <c r="AE187" i="30" s="1"/>
  <c r="G188" i="30"/>
  <c r="G189" i="30"/>
  <c r="O189" i="30" s="1"/>
  <c r="G190" i="30"/>
  <c r="O190" i="30" s="1"/>
  <c r="AE190" i="30" s="1"/>
  <c r="G194" i="30"/>
  <c r="O194" i="30" s="1"/>
  <c r="AE194" i="30" s="1"/>
  <c r="G195" i="30"/>
  <c r="O195" i="30" s="1"/>
  <c r="AE195" i="30" s="1"/>
  <c r="G196" i="30"/>
  <c r="O196" i="30" s="1"/>
  <c r="AE196" i="30" s="1"/>
  <c r="G197" i="30"/>
  <c r="O197" i="30" s="1"/>
  <c r="AE197" i="30" s="1"/>
  <c r="G198" i="30"/>
  <c r="G247" i="30"/>
  <c r="G248" i="30"/>
  <c r="O248" i="30" s="1"/>
  <c r="AE248" i="30" s="1"/>
  <c r="G250" i="30"/>
  <c r="G251" i="30"/>
  <c r="G273" i="30"/>
  <c r="G274" i="30"/>
  <c r="G275" i="30"/>
  <c r="G281" i="30"/>
  <c r="P281" i="30" s="1"/>
  <c r="AF281" i="30" s="1"/>
  <c r="G282" i="30"/>
  <c r="O282" i="30" s="1"/>
  <c r="AE282" i="30" s="1"/>
  <c r="G283" i="30"/>
  <c r="P283" i="30" s="1"/>
  <c r="AF283" i="30" s="1"/>
  <c r="G284" i="30"/>
  <c r="O284" i="30" s="1"/>
  <c r="AE284" i="30" s="1"/>
  <c r="G285" i="30"/>
  <c r="O285" i="30" s="1"/>
  <c r="AE285" i="30" s="1"/>
  <c r="G289" i="30"/>
  <c r="G290" i="30"/>
  <c r="G291" i="30"/>
  <c r="G292" i="30"/>
  <c r="G296" i="30"/>
  <c r="G297" i="30"/>
  <c r="G298" i="30"/>
  <c r="G299" i="30"/>
  <c r="W98" i="26"/>
  <c r="W100" i="26"/>
  <c r="W102" i="26"/>
  <c r="W104" i="26"/>
  <c r="W106" i="26"/>
  <c r="W108" i="26"/>
  <c r="W110" i="26"/>
  <c r="W112" i="26"/>
  <c r="W114" i="26"/>
  <c r="W116" i="26"/>
  <c r="W121" i="26"/>
  <c r="W123" i="26"/>
  <c r="W125" i="26"/>
  <c r="W133" i="26"/>
  <c r="W137" i="26"/>
  <c r="W139" i="26"/>
  <c r="W141" i="26"/>
  <c r="W120" i="26"/>
  <c r="X98" i="26"/>
  <c r="X100" i="26"/>
  <c r="X102" i="26"/>
  <c r="X104" i="26"/>
  <c r="X106" i="26"/>
  <c r="X108" i="26"/>
  <c r="X110" i="26"/>
  <c r="X112" i="26"/>
  <c r="X114" i="26"/>
  <c r="X116" i="26"/>
  <c r="X121" i="26"/>
  <c r="X123" i="26"/>
  <c r="X125" i="26"/>
  <c r="X133" i="26"/>
  <c r="X137" i="26"/>
  <c r="X139" i="26"/>
  <c r="X141" i="26"/>
  <c r="H59" i="30"/>
  <c r="Q59" i="30" s="1"/>
  <c r="AG59" i="30" s="1"/>
  <c r="H64" i="30"/>
  <c r="H65" i="30"/>
  <c r="R65" i="30" s="1"/>
  <c r="AH65" i="30" s="1"/>
  <c r="X120" i="26"/>
  <c r="H10" i="30"/>
  <c r="Q10" i="30" s="1"/>
  <c r="AG10" i="30" s="1"/>
  <c r="H11" i="30"/>
  <c r="Q11" i="30" s="1"/>
  <c r="AG11" i="30" s="1"/>
  <c r="H12" i="30"/>
  <c r="Q12" i="30" s="1"/>
  <c r="AG12" i="30" s="1"/>
  <c r="H13" i="30"/>
  <c r="Q13" i="30" s="1"/>
  <c r="AG13" i="30" s="1"/>
  <c r="H14" i="30"/>
  <c r="R14" i="30" s="1"/>
  <c r="AH14" i="30" s="1"/>
  <c r="H15" i="30"/>
  <c r="Q15" i="30" s="1"/>
  <c r="AG15" i="30" s="1"/>
  <c r="H16" i="30"/>
  <c r="H17" i="30"/>
  <c r="Q17" i="30" s="1"/>
  <c r="AG17" i="30" s="1"/>
  <c r="H18" i="30"/>
  <c r="Q18" i="30" s="1"/>
  <c r="H22" i="30"/>
  <c r="Q22" i="30" s="1"/>
  <c r="H23" i="30"/>
  <c r="Q23" i="30" s="1"/>
  <c r="AG23" i="30" s="1"/>
  <c r="H24" i="30"/>
  <c r="H25" i="30"/>
  <c r="Q25" i="30" s="1"/>
  <c r="AG25" i="30" s="1"/>
  <c r="H29" i="30"/>
  <c r="Q29" i="30" s="1"/>
  <c r="H36" i="30"/>
  <c r="Q36" i="30" s="1"/>
  <c r="AG36" i="30" s="1"/>
  <c r="H37" i="30"/>
  <c r="H38" i="30"/>
  <c r="Q38" i="30" s="1"/>
  <c r="AG38" i="30" s="1"/>
  <c r="H39" i="30"/>
  <c r="H40" i="30"/>
  <c r="Q40" i="30" s="1"/>
  <c r="AG40" i="30" s="1"/>
  <c r="H45" i="30"/>
  <c r="Q45" i="30" s="1"/>
  <c r="AG45" i="30" s="1"/>
  <c r="H46" i="30"/>
  <c r="Q46" i="30" s="1"/>
  <c r="H47" i="30"/>
  <c r="H51" i="30"/>
  <c r="Q51" i="30" s="1"/>
  <c r="AG51" i="30" s="1"/>
  <c r="H183" i="30"/>
  <c r="Q183" i="30" s="1"/>
  <c r="AG183" i="30" s="1"/>
  <c r="H184" i="30"/>
  <c r="Q184" i="30" s="1"/>
  <c r="AG184" i="30" s="1"/>
  <c r="H185" i="30"/>
  <c r="H186" i="30"/>
  <c r="H187" i="30"/>
  <c r="H188" i="30"/>
  <c r="R188" i="30" s="1"/>
  <c r="AH188" i="30" s="1"/>
  <c r="H189" i="30"/>
  <c r="Q189" i="30" s="1"/>
  <c r="AG189" i="30" s="1"/>
  <c r="H190" i="30"/>
  <c r="Q190" i="30" s="1"/>
  <c r="H194" i="30"/>
  <c r="H195" i="30"/>
  <c r="Q195" i="30" s="1"/>
  <c r="AG195" i="30" s="1"/>
  <c r="H196" i="30"/>
  <c r="Q196" i="30" s="1"/>
  <c r="AG196" i="30" s="1"/>
  <c r="H197" i="30"/>
  <c r="H198" i="30"/>
  <c r="R198" i="30" s="1"/>
  <c r="AH198" i="30" s="1"/>
  <c r="H247" i="30"/>
  <c r="H248" i="30"/>
  <c r="Q248" i="30" s="1"/>
  <c r="AG248" i="30" s="1"/>
  <c r="H249" i="30"/>
  <c r="H250" i="30"/>
  <c r="H251" i="30"/>
  <c r="H273" i="30"/>
  <c r="H274" i="30"/>
  <c r="H275" i="30"/>
  <c r="H281" i="30"/>
  <c r="Q281" i="30" s="1"/>
  <c r="AG281" i="30" s="1"/>
  <c r="H282" i="30"/>
  <c r="Q282" i="30" s="1"/>
  <c r="AG282" i="30" s="1"/>
  <c r="H283" i="30"/>
  <c r="Q283" i="30" s="1"/>
  <c r="AG283" i="30" s="1"/>
  <c r="H284" i="30"/>
  <c r="R284" i="30" s="1"/>
  <c r="H285" i="30"/>
  <c r="H289" i="30"/>
  <c r="H290" i="30"/>
  <c r="H291" i="30"/>
  <c r="H292" i="30"/>
  <c r="H296" i="30"/>
  <c r="H297" i="30"/>
  <c r="H298" i="30"/>
  <c r="H299" i="30"/>
  <c r="Y98" i="26"/>
  <c r="Y100" i="26"/>
  <c r="Y102" i="26"/>
  <c r="Y104" i="26"/>
  <c r="Y106" i="26"/>
  <c r="Y108" i="26"/>
  <c r="Y110" i="26"/>
  <c r="Y112" i="26"/>
  <c r="Y114" i="26"/>
  <c r="Y116" i="26"/>
  <c r="Y121" i="26"/>
  <c r="Y123" i="26"/>
  <c r="Y125" i="26"/>
  <c r="Y133" i="26"/>
  <c r="Y137" i="26"/>
  <c r="Y139" i="26"/>
  <c r="Y141" i="26"/>
  <c r="Y120" i="26"/>
  <c r="AA98" i="26"/>
  <c r="AA100" i="26"/>
  <c r="AA102" i="26"/>
  <c r="AA104" i="26"/>
  <c r="AA106" i="26"/>
  <c r="AA108" i="26"/>
  <c r="AA110" i="26"/>
  <c r="AA112" i="26"/>
  <c r="AA114" i="26"/>
  <c r="AA116" i="26"/>
  <c r="AA121" i="26"/>
  <c r="AA123" i="26"/>
  <c r="AA125" i="26"/>
  <c r="AA133" i="26"/>
  <c r="AA137" i="26"/>
  <c r="AA139" i="26"/>
  <c r="AA141" i="26"/>
  <c r="AA120" i="26"/>
  <c r="AB98" i="26"/>
  <c r="AB100" i="26"/>
  <c r="AB102" i="26"/>
  <c r="AB104" i="26"/>
  <c r="AB106" i="26"/>
  <c r="AB108" i="26"/>
  <c r="AB110" i="26"/>
  <c r="AB112" i="26"/>
  <c r="AB114" i="26"/>
  <c r="AB116" i="26"/>
  <c r="AB121" i="26"/>
  <c r="AB123" i="26"/>
  <c r="AB125" i="26"/>
  <c r="AB133" i="26"/>
  <c r="AB137" i="26"/>
  <c r="AB139" i="26"/>
  <c r="AB141" i="26"/>
  <c r="J59" i="30"/>
  <c r="J64" i="30"/>
  <c r="U64" i="30" s="1"/>
  <c r="AK64" i="30" s="1"/>
  <c r="J65" i="30"/>
  <c r="U65" i="30" s="1"/>
  <c r="AK65" i="30" s="1"/>
  <c r="AB120" i="26"/>
  <c r="J10" i="30"/>
  <c r="U10" i="30" s="1"/>
  <c r="AK10" i="30" s="1"/>
  <c r="J11" i="30"/>
  <c r="J12" i="30"/>
  <c r="J13" i="30"/>
  <c r="U13" i="30" s="1"/>
  <c r="AK13" i="30" s="1"/>
  <c r="J14" i="30"/>
  <c r="U14" i="30" s="1"/>
  <c r="AK14" i="30" s="1"/>
  <c r="J15" i="30"/>
  <c r="J16" i="30"/>
  <c r="U16" i="30" s="1"/>
  <c r="AK16" i="30" s="1"/>
  <c r="J17" i="30"/>
  <c r="U17" i="30" s="1"/>
  <c r="AK17" i="30" s="1"/>
  <c r="J18" i="30"/>
  <c r="U18" i="30" s="1"/>
  <c r="AK18" i="30" s="1"/>
  <c r="J22" i="30"/>
  <c r="U22" i="30" s="1"/>
  <c r="J23" i="30"/>
  <c r="V23" i="30" s="1"/>
  <c r="AL23" i="30" s="1"/>
  <c r="J24" i="30"/>
  <c r="U24" i="30" s="1"/>
  <c r="AK24" i="30" s="1"/>
  <c r="J25" i="30"/>
  <c r="U25" i="30" s="1"/>
  <c r="AK25" i="30" s="1"/>
  <c r="J29" i="30"/>
  <c r="U29" i="30" s="1"/>
  <c r="AK29" i="30" s="1"/>
  <c r="J36" i="30"/>
  <c r="J37" i="30"/>
  <c r="J38" i="30"/>
  <c r="U38" i="30" s="1"/>
  <c r="AK38" i="30" s="1"/>
  <c r="J39" i="30"/>
  <c r="U39" i="30" s="1"/>
  <c r="AK39" i="30" s="1"/>
  <c r="J40" i="30"/>
  <c r="U40" i="30" s="1"/>
  <c r="AK40" i="30" s="1"/>
  <c r="J45" i="30"/>
  <c r="J46" i="30"/>
  <c r="J47" i="30"/>
  <c r="V47" i="30" s="1"/>
  <c r="AL47" i="30" s="1"/>
  <c r="J51" i="30"/>
  <c r="J183" i="30"/>
  <c r="U183" i="30" s="1"/>
  <c r="AK183" i="30" s="1"/>
  <c r="J184" i="30"/>
  <c r="U184" i="30" s="1"/>
  <c r="AK184" i="30" s="1"/>
  <c r="J185" i="30"/>
  <c r="U185" i="30" s="1"/>
  <c r="AK185" i="30" s="1"/>
  <c r="J186" i="30"/>
  <c r="U186" i="30" s="1"/>
  <c r="AK186" i="30" s="1"/>
  <c r="J187" i="30"/>
  <c r="U187" i="30" s="1"/>
  <c r="J188" i="30"/>
  <c r="U188" i="30" s="1"/>
  <c r="AK188" i="30" s="1"/>
  <c r="J189" i="30"/>
  <c r="U189" i="30" s="1"/>
  <c r="AK189" i="30" s="1"/>
  <c r="J190" i="30"/>
  <c r="U190" i="30" s="1"/>
  <c r="AK190" i="30" s="1"/>
  <c r="J194" i="30"/>
  <c r="U194" i="30" s="1"/>
  <c r="AK194" i="30" s="1"/>
  <c r="J195" i="30"/>
  <c r="J196" i="30"/>
  <c r="J197" i="30"/>
  <c r="J198" i="30"/>
  <c r="J247" i="30"/>
  <c r="J248" i="30"/>
  <c r="J249" i="30"/>
  <c r="J250" i="30"/>
  <c r="J251" i="30"/>
  <c r="J273" i="30"/>
  <c r="J274" i="30"/>
  <c r="J275" i="30"/>
  <c r="J281" i="30"/>
  <c r="U281" i="30" s="1"/>
  <c r="AK281" i="30" s="1"/>
  <c r="J282" i="30"/>
  <c r="J283" i="30"/>
  <c r="U283" i="30" s="1"/>
  <c r="AK283" i="30" s="1"/>
  <c r="J284" i="30"/>
  <c r="U284" i="30" s="1"/>
  <c r="AK284" i="30" s="1"/>
  <c r="J285" i="30"/>
  <c r="J289" i="30"/>
  <c r="J290" i="30"/>
  <c r="J291" i="30"/>
  <c r="J292" i="30"/>
  <c r="J296" i="30"/>
  <c r="J297" i="30"/>
  <c r="J298" i="30"/>
  <c r="J299" i="30"/>
  <c r="AC98" i="26"/>
  <c r="AC100" i="26"/>
  <c r="AC102" i="26"/>
  <c r="AC104" i="26"/>
  <c r="AC106" i="26"/>
  <c r="AC108" i="26"/>
  <c r="AC110" i="26"/>
  <c r="AC112" i="26"/>
  <c r="AC114" i="26"/>
  <c r="AC116" i="26"/>
  <c r="AC121" i="26"/>
  <c r="AC123" i="26"/>
  <c r="AC125" i="26"/>
  <c r="AC133" i="26"/>
  <c r="AC137" i="26"/>
  <c r="AC139" i="26"/>
  <c r="AC141" i="26"/>
  <c r="AC120" i="26"/>
  <c r="F10" i="10"/>
  <c r="E106" i="26"/>
  <c r="E105" i="26" s="1"/>
  <c r="E108" i="26"/>
  <c r="E107" i="26" s="1"/>
  <c r="E125" i="26"/>
  <c r="E124" i="26" s="1"/>
  <c r="E141" i="26"/>
  <c r="E140" i="26" s="1"/>
  <c r="E346" i="30"/>
  <c r="E345" i="30" s="1"/>
  <c r="E342" i="30"/>
  <c r="E268" i="30"/>
  <c r="E267" i="30" s="1"/>
  <c r="E242" i="30"/>
  <c r="E241" i="30" s="1"/>
  <c r="E23" i="24"/>
  <c r="D23" i="24"/>
  <c r="E22" i="24"/>
  <c r="D22" i="24"/>
  <c r="E21" i="24"/>
  <c r="D21" i="24"/>
  <c r="E20" i="24"/>
  <c r="D20" i="24"/>
  <c r="C20" i="24" s="1"/>
  <c r="E19" i="24"/>
  <c r="D19" i="24"/>
  <c r="E18" i="24"/>
  <c r="D18" i="24"/>
  <c r="E17" i="24"/>
  <c r="D17" i="24"/>
  <c r="E16" i="24"/>
  <c r="D16" i="24"/>
  <c r="E15" i="24"/>
  <c r="D15" i="24"/>
  <c r="E14" i="24"/>
  <c r="D14" i="24"/>
  <c r="E13" i="24"/>
  <c r="D13" i="24"/>
  <c r="E12" i="24"/>
  <c r="D12" i="24"/>
  <c r="E11" i="24"/>
  <c r="D11" i="24"/>
  <c r="E10" i="24"/>
  <c r="D10" i="24"/>
  <c r="E9" i="24"/>
  <c r="D9" i="24"/>
  <c r="E8" i="24"/>
  <c r="D8" i="24"/>
  <c r="P56" i="32"/>
  <c r="N12" i="12" s="1"/>
  <c r="N56" i="32"/>
  <c r="L12" i="12" s="1"/>
  <c r="M56" i="32"/>
  <c r="K12" i="12" s="1"/>
  <c r="L56" i="32"/>
  <c r="J12" i="12" s="1"/>
  <c r="K56" i="32"/>
  <c r="I12" i="12" s="1"/>
  <c r="J56" i="32"/>
  <c r="H12" i="12" s="1"/>
  <c r="I56" i="32"/>
  <c r="G12" i="12" s="1"/>
  <c r="G56" i="32"/>
  <c r="E12" i="12" s="1"/>
  <c r="F56" i="32"/>
  <c r="D12" i="12" s="1"/>
  <c r="Q56" i="32"/>
  <c r="O12" i="12" s="1"/>
  <c r="E373" i="30"/>
  <c r="E102" i="26"/>
  <c r="A8" i="34"/>
  <c r="A9" i="34"/>
  <c r="A10" i="34" s="1"/>
  <c r="A11" i="34" s="1"/>
  <c r="A12" i="34" s="1"/>
  <c r="A13" i="34" s="1"/>
  <c r="A14" i="34" s="1"/>
  <c r="A15" i="34" s="1"/>
  <c r="A16" i="34" s="1"/>
  <c r="R54" i="32"/>
  <c r="R55" i="32"/>
  <c r="F61" i="32"/>
  <c r="F63" i="32" s="1"/>
  <c r="Q27" i="32"/>
  <c r="P27" i="32"/>
  <c r="O27" i="32"/>
  <c r="N27" i="32"/>
  <c r="M27" i="32"/>
  <c r="L27" i="32"/>
  <c r="K27" i="32"/>
  <c r="J27" i="32"/>
  <c r="I27" i="32"/>
  <c r="H27" i="32"/>
  <c r="G27" i="32"/>
  <c r="F27" i="32"/>
  <c r="R51" i="32"/>
  <c r="R26" i="32"/>
  <c r="Q12" i="32"/>
  <c r="Q14" i="32" s="1"/>
  <c r="O8" i="12" s="1"/>
  <c r="P12" i="32"/>
  <c r="P14" i="32" s="1"/>
  <c r="N8" i="12" s="1"/>
  <c r="O12" i="32"/>
  <c r="O14" i="32" s="1"/>
  <c r="M8" i="12" s="1"/>
  <c r="N12" i="32"/>
  <c r="N14" i="32" s="1"/>
  <c r="L8" i="12" s="1"/>
  <c r="M12" i="32"/>
  <c r="M14" i="32" s="1"/>
  <c r="K8" i="12" s="1"/>
  <c r="L12" i="32"/>
  <c r="L14" i="32" s="1"/>
  <c r="J8" i="12" s="1"/>
  <c r="K12" i="32"/>
  <c r="K14" i="32" s="1"/>
  <c r="I8" i="12" s="1"/>
  <c r="J12" i="32"/>
  <c r="J14" i="32" s="1"/>
  <c r="H8" i="12" s="1"/>
  <c r="I12" i="32"/>
  <c r="I14" i="32" s="1"/>
  <c r="G8" i="12" s="1"/>
  <c r="H12" i="32"/>
  <c r="H14" i="32" s="1"/>
  <c r="F8" i="12" s="1"/>
  <c r="G12" i="32"/>
  <c r="G14" i="32" s="1"/>
  <c r="E8" i="12" s="1"/>
  <c r="F12" i="32"/>
  <c r="F14" i="32" s="1"/>
  <c r="D8" i="12" s="1"/>
  <c r="R11" i="32"/>
  <c r="R62" i="32"/>
  <c r="Q61" i="32"/>
  <c r="Q63" i="32" s="1"/>
  <c r="O14" i="12" s="1"/>
  <c r="P61" i="32"/>
  <c r="P63" i="32" s="1"/>
  <c r="N14" i="12" s="1"/>
  <c r="O61" i="32"/>
  <c r="O63" i="32" s="1"/>
  <c r="M14" i="12" s="1"/>
  <c r="N61" i="32"/>
  <c r="N63" i="32" s="1"/>
  <c r="L14" i="12" s="1"/>
  <c r="M61" i="32"/>
  <c r="M63" i="32" s="1"/>
  <c r="K14" i="12" s="1"/>
  <c r="L61" i="32"/>
  <c r="L63" i="32" s="1"/>
  <c r="J14" i="12" s="1"/>
  <c r="K61" i="32"/>
  <c r="K63" i="32" s="1"/>
  <c r="I14" i="12" s="1"/>
  <c r="J61" i="32"/>
  <c r="J63" i="32" s="1"/>
  <c r="H14" i="12" s="1"/>
  <c r="I61" i="32"/>
  <c r="I63" i="32" s="1"/>
  <c r="G14" i="12" s="1"/>
  <c r="H61" i="32"/>
  <c r="H63" i="32" s="1"/>
  <c r="F14" i="12" s="1"/>
  <c r="G61" i="32"/>
  <c r="G63" i="32" s="1"/>
  <c r="E14" i="12" s="1"/>
  <c r="R60" i="32"/>
  <c r="R59" i="32"/>
  <c r="O56" i="32"/>
  <c r="M12" i="12" s="1"/>
  <c r="H56" i="32"/>
  <c r="F12" i="12" s="1"/>
  <c r="R48" i="32"/>
  <c r="R47" i="32"/>
  <c r="R46" i="32"/>
  <c r="R45" i="32"/>
  <c r="R44" i="32"/>
  <c r="R43" i="32"/>
  <c r="R42" i="32"/>
  <c r="R41" i="32"/>
  <c r="R40" i="32"/>
  <c r="R39" i="32"/>
  <c r="R38" i="32"/>
  <c r="R37" i="32"/>
  <c r="R36" i="32"/>
  <c r="R35" i="32"/>
  <c r="R34" i="32"/>
  <c r="R33" i="32"/>
  <c r="Q28" i="32"/>
  <c r="P28" i="32"/>
  <c r="O28" i="32"/>
  <c r="N28" i="32"/>
  <c r="M28" i="32"/>
  <c r="L28" i="32"/>
  <c r="K28" i="32"/>
  <c r="J28" i="32"/>
  <c r="I28" i="32"/>
  <c r="H28" i="32"/>
  <c r="G28" i="32"/>
  <c r="R25" i="32"/>
  <c r="R24" i="32"/>
  <c r="R23" i="32"/>
  <c r="R22" i="32"/>
  <c r="R21" i="32"/>
  <c r="R20" i="32"/>
  <c r="R19" i="32"/>
  <c r="R13" i="32"/>
  <c r="R10" i="32"/>
  <c r="R9" i="32"/>
  <c r="A9" i="32"/>
  <c r="A10" i="32" s="1"/>
  <c r="A11" i="32" s="1"/>
  <c r="A12" i="32" s="1"/>
  <c r="A13" i="32" s="1"/>
  <c r="A14" i="32" s="1"/>
  <c r="A15" i="32" s="1"/>
  <c r="A16" i="32" s="1"/>
  <c r="A17" i="32" s="1"/>
  <c r="A18" i="32" s="1"/>
  <c r="N157" i="26"/>
  <c r="AC157" i="26" s="1"/>
  <c r="M157" i="26"/>
  <c r="AB157" i="26" s="1"/>
  <c r="L157" i="26"/>
  <c r="AA157" i="26" s="1"/>
  <c r="K157" i="26"/>
  <c r="Z157" i="26" s="1"/>
  <c r="J157" i="26"/>
  <c r="Y157" i="26" s="1"/>
  <c r="I157" i="26"/>
  <c r="X157" i="26" s="1"/>
  <c r="H157" i="26"/>
  <c r="W157" i="26" s="1"/>
  <c r="G157" i="26"/>
  <c r="V157" i="26" s="1"/>
  <c r="N156" i="26"/>
  <c r="AC156" i="26" s="1"/>
  <c r="M156" i="26"/>
  <c r="AB156" i="26" s="1"/>
  <c r="L156" i="26"/>
  <c r="AA156" i="26" s="1"/>
  <c r="K156" i="26"/>
  <c r="Z156" i="26" s="1"/>
  <c r="J156" i="26"/>
  <c r="Y156" i="26" s="1"/>
  <c r="I156" i="26"/>
  <c r="X156" i="26" s="1"/>
  <c r="H156" i="26"/>
  <c r="W156" i="26" s="1"/>
  <c r="G156" i="26"/>
  <c r="V156" i="26" s="1"/>
  <c r="N155" i="26"/>
  <c r="AC155" i="26" s="1"/>
  <c r="M155" i="26"/>
  <c r="AB155" i="26" s="1"/>
  <c r="L155" i="26"/>
  <c r="K155" i="26"/>
  <c r="Z155" i="26" s="1"/>
  <c r="J155" i="26"/>
  <c r="Y155" i="26" s="1"/>
  <c r="I155" i="26"/>
  <c r="X155" i="26" s="1"/>
  <c r="H155" i="26"/>
  <c r="W155" i="26" s="1"/>
  <c r="G155" i="26"/>
  <c r="V155" i="26" s="1"/>
  <c r="N154" i="26"/>
  <c r="AC154" i="26" s="1"/>
  <c r="M154" i="26"/>
  <c r="AB154" i="26" s="1"/>
  <c r="L154" i="26"/>
  <c r="K154" i="26"/>
  <c r="Z154" i="26" s="1"/>
  <c r="J154" i="26"/>
  <c r="Y154" i="26" s="1"/>
  <c r="I154" i="26"/>
  <c r="X154" i="26" s="1"/>
  <c r="H154" i="26"/>
  <c r="W154" i="26" s="1"/>
  <c r="G154" i="26"/>
  <c r="V154" i="26" s="1"/>
  <c r="N153" i="26"/>
  <c r="AC153" i="26" s="1"/>
  <c r="M153" i="26"/>
  <c r="AB153" i="26" s="1"/>
  <c r="L153" i="26"/>
  <c r="K153" i="26"/>
  <c r="Z153" i="26" s="1"/>
  <c r="J153" i="26"/>
  <c r="Y153" i="26" s="1"/>
  <c r="I153" i="26"/>
  <c r="X153" i="26" s="1"/>
  <c r="H153" i="26"/>
  <c r="W153" i="26" s="1"/>
  <c r="G153" i="26"/>
  <c r="V153" i="26" s="1"/>
  <c r="N152" i="26"/>
  <c r="AC152" i="26" s="1"/>
  <c r="M152" i="26"/>
  <c r="AB152" i="26" s="1"/>
  <c r="L152" i="26"/>
  <c r="AA152" i="26" s="1"/>
  <c r="K152" i="26"/>
  <c r="Z152" i="26" s="1"/>
  <c r="J152" i="26"/>
  <c r="Y152" i="26" s="1"/>
  <c r="I152" i="26"/>
  <c r="X152" i="26" s="1"/>
  <c r="H152" i="26"/>
  <c r="W152" i="26" s="1"/>
  <c r="G152" i="26"/>
  <c r="V152" i="26" s="1"/>
  <c r="N151" i="26"/>
  <c r="M151" i="26"/>
  <c r="AB151" i="26" s="1"/>
  <c r="L151" i="26"/>
  <c r="AA151" i="26" s="1"/>
  <c r="K151" i="26"/>
  <c r="J151" i="26"/>
  <c r="Y151" i="26" s="1"/>
  <c r="I151" i="26"/>
  <c r="H151" i="26"/>
  <c r="W151" i="26" s="1"/>
  <c r="G151" i="26"/>
  <c r="V151" i="26" s="1"/>
  <c r="E52" i="30"/>
  <c r="M55" i="10"/>
  <c r="J403" i="30"/>
  <c r="E39" i="20"/>
  <c r="E13" i="20" s="1"/>
  <c r="C39" i="20"/>
  <c r="C13" i="20" s="1"/>
  <c r="G38" i="20"/>
  <c r="J397" i="30" s="1"/>
  <c r="G37" i="20"/>
  <c r="G36" i="20"/>
  <c r="L31" i="24"/>
  <c r="K31" i="24"/>
  <c r="I24" i="24"/>
  <c r="L20" i="24" s="1"/>
  <c r="H24" i="24"/>
  <c r="K23" i="24" s="1"/>
  <c r="G24" i="24"/>
  <c r="F24" i="24"/>
  <c r="J23" i="24"/>
  <c r="J31" i="24"/>
  <c r="I31" i="24"/>
  <c r="H31" i="24"/>
  <c r="G31" i="24"/>
  <c r="R141" i="26"/>
  <c r="Q141" i="26"/>
  <c r="R139" i="26"/>
  <c r="Q139" i="26"/>
  <c r="R137" i="26"/>
  <c r="Q137" i="26"/>
  <c r="R133" i="26"/>
  <c r="Q133" i="26"/>
  <c r="R125" i="26"/>
  <c r="Q125" i="26"/>
  <c r="R123" i="26"/>
  <c r="Q123" i="26"/>
  <c r="R121" i="26"/>
  <c r="Q121" i="26"/>
  <c r="R120" i="26"/>
  <c r="Q120" i="26"/>
  <c r="R116" i="26"/>
  <c r="Q116" i="26"/>
  <c r="R114" i="26"/>
  <c r="Q114" i="26"/>
  <c r="R112" i="26"/>
  <c r="Q112" i="26"/>
  <c r="R110" i="26"/>
  <c r="Q110" i="26"/>
  <c r="R108" i="26"/>
  <c r="Q108" i="26"/>
  <c r="R102" i="26"/>
  <c r="Q102" i="26"/>
  <c r="R100" i="26"/>
  <c r="Q100" i="26"/>
  <c r="R98" i="26"/>
  <c r="Q98" i="26"/>
  <c r="C66" i="10"/>
  <c r="J336" i="30"/>
  <c r="H336" i="30"/>
  <c r="R336" i="30" s="1"/>
  <c r="G336" i="30"/>
  <c r="O336" i="30" s="1"/>
  <c r="E121" i="26"/>
  <c r="E139" i="26"/>
  <c r="E138" i="26" s="1"/>
  <c r="E137" i="26"/>
  <c r="E136" i="26" s="1"/>
  <c r="E133" i="26"/>
  <c r="E132" i="26" s="1"/>
  <c r="E123" i="26"/>
  <c r="E122" i="26" s="1"/>
  <c r="E116" i="26"/>
  <c r="E114" i="26"/>
  <c r="E113" i="26" s="1"/>
  <c r="E112" i="26"/>
  <c r="E111" i="26" s="1"/>
  <c r="E110" i="26"/>
  <c r="E109" i="26" s="1"/>
  <c r="E100" i="26"/>
  <c r="E99" i="26" s="1"/>
  <c r="E98" i="26"/>
  <c r="E97" i="26" s="1"/>
  <c r="F14" i="10"/>
  <c r="F9" i="10"/>
  <c r="I403" i="30"/>
  <c r="H403" i="30"/>
  <c r="G403" i="30"/>
  <c r="J375" i="30"/>
  <c r="H375" i="30"/>
  <c r="G375" i="30"/>
  <c r="E364" i="30"/>
  <c r="J347" i="30"/>
  <c r="U347" i="30" s="1"/>
  <c r="H347" i="30"/>
  <c r="Q347" i="30" s="1"/>
  <c r="G347" i="30"/>
  <c r="P347" i="30" s="1"/>
  <c r="J341" i="30"/>
  <c r="U341" i="30" s="1"/>
  <c r="H341" i="30"/>
  <c r="Q341" i="30" s="1"/>
  <c r="G341" i="30"/>
  <c r="J337" i="30"/>
  <c r="V337" i="30" s="1"/>
  <c r="H337" i="30"/>
  <c r="G337" i="30"/>
  <c r="O337" i="30" s="1"/>
  <c r="E260" i="30"/>
  <c r="E259" i="30" s="1"/>
  <c r="F271" i="30"/>
  <c r="F269" i="30"/>
  <c r="F267" i="30"/>
  <c r="F259" i="30"/>
  <c r="F257" i="30"/>
  <c r="J320" i="30"/>
  <c r="V320" i="30" s="1"/>
  <c r="V324" i="30" s="1"/>
  <c r="I320" i="30"/>
  <c r="S320" i="30" s="1"/>
  <c r="S324" i="30" s="1"/>
  <c r="H320" i="30"/>
  <c r="H324" i="30" s="1"/>
  <c r="G320" i="30"/>
  <c r="P320" i="30" s="1"/>
  <c r="P324" i="30" s="1"/>
  <c r="E272" i="30"/>
  <c r="E271" i="30" s="1"/>
  <c r="E270" i="30"/>
  <c r="E269" i="30" s="1"/>
  <c r="E258" i="30"/>
  <c r="E256" i="30"/>
  <c r="E255" i="30" s="1"/>
  <c r="E246" i="30"/>
  <c r="E244" i="30"/>
  <c r="E240" i="30"/>
  <c r="E238" i="30"/>
  <c r="E176" i="30"/>
  <c r="E175" i="30" s="1"/>
  <c r="E174" i="30"/>
  <c r="E172" i="30"/>
  <c r="E171" i="30" s="1"/>
  <c r="E170" i="30"/>
  <c r="E169" i="30" s="1"/>
  <c r="E168" i="30"/>
  <c r="E166" i="30"/>
  <c r="E164" i="30"/>
  <c r="E162" i="30"/>
  <c r="E160" i="30"/>
  <c r="E159" i="30" s="1"/>
  <c r="E158" i="30"/>
  <c r="E157" i="30" s="1"/>
  <c r="J316" i="30"/>
  <c r="V316" i="30" s="1"/>
  <c r="I316" i="30"/>
  <c r="S316" i="30" s="1"/>
  <c r="H316" i="30"/>
  <c r="Q316" i="30" s="1"/>
  <c r="G316" i="30"/>
  <c r="J315" i="30"/>
  <c r="V315" i="30" s="1"/>
  <c r="I315" i="30"/>
  <c r="H315" i="30"/>
  <c r="R315" i="30" s="1"/>
  <c r="G315" i="30"/>
  <c r="P315" i="30" s="1"/>
  <c r="J314" i="30"/>
  <c r="V314" i="30" s="1"/>
  <c r="I314" i="30"/>
  <c r="S314" i="30" s="1"/>
  <c r="H314" i="30"/>
  <c r="Q314" i="30" s="1"/>
  <c r="G314" i="30"/>
  <c r="O314" i="30" s="1"/>
  <c r="J313" i="30"/>
  <c r="V313" i="30" s="1"/>
  <c r="I313" i="30"/>
  <c r="H313" i="30"/>
  <c r="R313" i="30" s="1"/>
  <c r="G313" i="30"/>
  <c r="O313" i="30" s="1"/>
  <c r="J312" i="30"/>
  <c r="V312" i="30" s="1"/>
  <c r="I312" i="30"/>
  <c r="T312" i="30" s="1"/>
  <c r="H312" i="30"/>
  <c r="Q312" i="30" s="1"/>
  <c r="G312" i="30"/>
  <c r="J311" i="30"/>
  <c r="U311" i="30" s="1"/>
  <c r="I311" i="30"/>
  <c r="T311" i="30" s="1"/>
  <c r="H311" i="30"/>
  <c r="R311" i="30" s="1"/>
  <c r="G311" i="30"/>
  <c r="O311" i="30" s="1"/>
  <c r="J310" i="30"/>
  <c r="U310" i="30" s="1"/>
  <c r="I310" i="30"/>
  <c r="T310" i="30" s="1"/>
  <c r="H310" i="30"/>
  <c r="Q310" i="30" s="1"/>
  <c r="G310" i="30"/>
  <c r="J309" i="30"/>
  <c r="U309" i="30" s="1"/>
  <c r="I309" i="30"/>
  <c r="H309" i="30"/>
  <c r="Q309" i="30" s="1"/>
  <c r="G309" i="30"/>
  <c r="J306" i="30"/>
  <c r="V306" i="30" s="1"/>
  <c r="I306" i="30"/>
  <c r="S306" i="30" s="1"/>
  <c r="H306" i="30"/>
  <c r="Q306" i="30" s="1"/>
  <c r="G306" i="30"/>
  <c r="P306" i="30" s="1"/>
  <c r="J305" i="30"/>
  <c r="U305" i="30" s="1"/>
  <c r="I305" i="30"/>
  <c r="H305" i="30"/>
  <c r="R305" i="30" s="1"/>
  <c r="G305" i="30"/>
  <c r="O305" i="30" s="1"/>
  <c r="J304" i="30"/>
  <c r="V304" i="30" s="1"/>
  <c r="I304" i="30"/>
  <c r="T304" i="30" s="1"/>
  <c r="H304" i="30"/>
  <c r="R304" i="30" s="1"/>
  <c r="G304" i="30"/>
  <c r="J303" i="30"/>
  <c r="U303" i="30" s="1"/>
  <c r="I303" i="30"/>
  <c r="H303" i="30"/>
  <c r="Q303" i="30" s="1"/>
  <c r="G303" i="30"/>
  <c r="O303" i="30" s="1"/>
  <c r="F255" i="30"/>
  <c r="E324" i="30"/>
  <c r="E300" i="30"/>
  <c r="E23" i="28" s="1"/>
  <c r="E293" i="30"/>
  <c r="E286" i="30"/>
  <c r="E21" i="28" s="1"/>
  <c r="E199" i="30"/>
  <c r="E201" i="30" s="1"/>
  <c r="E41" i="30"/>
  <c r="E30" i="30"/>
  <c r="E19" i="30"/>
  <c r="E66" i="30"/>
  <c r="E13" i="28" s="1"/>
  <c r="N85" i="26"/>
  <c r="AC85" i="26" s="1"/>
  <c r="M85" i="26"/>
  <c r="AB85" i="26" s="1"/>
  <c r="L85" i="26"/>
  <c r="AA85" i="26" s="1"/>
  <c r="K85" i="26"/>
  <c r="Z85" i="26" s="1"/>
  <c r="J85" i="26"/>
  <c r="I85" i="26"/>
  <c r="X85" i="26" s="1"/>
  <c r="H85" i="26"/>
  <c r="W85" i="26" s="1"/>
  <c r="G85" i="26"/>
  <c r="V85" i="26" s="1"/>
  <c r="N84" i="26"/>
  <c r="AC84" i="26" s="1"/>
  <c r="M84" i="26"/>
  <c r="AB84" i="26" s="1"/>
  <c r="L84" i="26"/>
  <c r="AA84" i="26" s="1"/>
  <c r="K84" i="26"/>
  <c r="J84" i="26"/>
  <c r="Y84" i="26" s="1"/>
  <c r="I84" i="26"/>
  <c r="X84" i="26" s="1"/>
  <c r="H84" i="26"/>
  <c r="W84" i="26" s="1"/>
  <c r="G84" i="26"/>
  <c r="N80" i="26"/>
  <c r="AC80" i="26" s="1"/>
  <c r="M80" i="26"/>
  <c r="L80" i="26"/>
  <c r="K80" i="26"/>
  <c r="Z80" i="26" s="1"/>
  <c r="J80" i="26"/>
  <c r="Y80" i="26" s="1"/>
  <c r="I80" i="26"/>
  <c r="X80" i="26" s="1"/>
  <c r="H80" i="26"/>
  <c r="W80" i="26" s="1"/>
  <c r="G80" i="26"/>
  <c r="V80" i="26" s="1"/>
  <c r="N79" i="26"/>
  <c r="M79" i="26"/>
  <c r="L79" i="26"/>
  <c r="AA79" i="26" s="1"/>
  <c r="K79" i="26"/>
  <c r="Z79" i="26" s="1"/>
  <c r="J79" i="26"/>
  <c r="Y79" i="26" s="1"/>
  <c r="I79" i="26"/>
  <c r="X79" i="26" s="1"/>
  <c r="H79" i="26"/>
  <c r="W79" i="26" s="1"/>
  <c r="G79" i="26"/>
  <c r="V79" i="26" s="1"/>
  <c r="N78" i="26"/>
  <c r="M78" i="26"/>
  <c r="AB78" i="26" s="1"/>
  <c r="L78" i="26"/>
  <c r="AA78" i="26" s="1"/>
  <c r="K78" i="26"/>
  <c r="Z78" i="26" s="1"/>
  <c r="J78" i="26"/>
  <c r="Y78" i="26" s="1"/>
  <c r="I78" i="26"/>
  <c r="H78" i="26"/>
  <c r="W78" i="26" s="1"/>
  <c r="G78" i="26"/>
  <c r="N77" i="26"/>
  <c r="AC77" i="26" s="1"/>
  <c r="M77" i="26"/>
  <c r="AB77" i="26" s="1"/>
  <c r="L77" i="26"/>
  <c r="AA77" i="26" s="1"/>
  <c r="K77" i="26"/>
  <c r="Z77" i="26" s="1"/>
  <c r="J77" i="26"/>
  <c r="I77" i="26"/>
  <c r="X77" i="26" s="1"/>
  <c r="H77" i="26"/>
  <c r="W77" i="26" s="1"/>
  <c r="G77" i="26"/>
  <c r="V77" i="26" s="1"/>
  <c r="N76" i="26"/>
  <c r="AC76" i="26" s="1"/>
  <c r="M76" i="26"/>
  <c r="AB76" i="26" s="1"/>
  <c r="L76" i="26"/>
  <c r="AA76" i="26" s="1"/>
  <c r="K76" i="26"/>
  <c r="J76" i="26"/>
  <c r="Y76" i="26" s="1"/>
  <c r="I76" i="26"/>
  <c r="X76" i="26" s="1"/>
  <c r="H76" i="26"/>
  <c r="G76" i="26"/>
  <c r="V76" i="26" s="1"/>
  <c r="N75" i="26"/>
  <c r="AC75" i="26" s="1"/>
  <c r="M75" i="26"/>
  <c r="AB75" i="26" s="1"/>
  <c r="L75" i="26"/>
  <c r="K75" i="26"/>
  <c r="Z75" i="26" s="1"/>
  <c r="J75" i="26"/>
  <c r="Y75" i="26" s="1"/>
  <c r="I75" i="26"/>
  <c r="H75" i="26"/>
  <c r="G75" i="26"/>
  <c r="N26" i="26"/>
  <c r="AC26" i="26" s="1"/>
  <c r="M26" i="26"/>
  <c r="L26" i="26"/>
  <c r="AA26" i="26" s="1"/>
  <c r="K26" i="26"/>
  <c r="Z26" i="26" s="1"/>
  <c r="J26" i="26"/>
  <c r="I26" i="26"/>
  <c r="X26" i="26" s="1"/>
  <c r="H26" i="26"/>
  <c r="W26" i="26" s="1"/>
  <c r="G26" i="26"/>
  <c r="V26" i="26" s="1"/>
  <c r="N25" i="26"/>
  <c r="M25" i="26"/>
  <c r="AB25" i="26" s="1"/>
  <c r="L25" i="26"/>
  <c r="AA25" i="26" s="1"/>
  <c r="K25" i="26"/>
  <c r="Z25" i="26" s="1"/>
  <c r="J25" i="26"/>
  <c r="Y25" i="26" s="1"/>
  <c r="I25" i="26"/>
  <c r="X25" i="26" s="1"/>
  <c r="H25" i="26"/>
  <c r="W25" i="26" s="1"/>
  <c r="G25" i="26"/>
  <c r="V25" i="26" s="1"/>
  <c r="N21" i="26"/>
  <c r="AC21" i="26" s="1"/>
  <c r="M21" i="26"/>
  <c r="AB21" i="26" s="1"/>
  <c r="L21" i="26"/>
  <c r="K21" i="26"/>
  <c r="Z21" i="26" s="1"/>
  <c r="J21" i="26"/>
  <c r="Y21" i="26" s="1"/>
  <c r="I21" i="26"/>
  <c r="X21" i="26" s="1"/>
  <c r="H21" i="26"/>
  <c r="W21" i="26" s="1"/>
  <c r="G21" i="26"/>
  <c r="V21" i="26" s="1"/>
  <c r="N20" i="26"/>
  <c r="M20" i="26"/>
  <c r="L20" i="26"/>
  <c r="AA20" i="26" s="1"/>
  <c r="K20" i="26"/>
  <c r="Z20" i="26" s="1"/>
  <c r="J20" i="26"/>
  <c r="Y20" i="26" s="1"/>
  <c r="I20" i="26"/>
  <c r="X20" i="26" s="1"/>
  <c r="H20" i="26"/>
  <c r="W20" i="26" s="1"/>
  <c r="G20" i="26"/>
  <c r="N19" i="26"/>
  <c r="M19" i="26"/>
  <c r="AB19" i="26" s="1"/>
  <c r="L19" i="26"/>
  <c r="AA19" i="26" s="1"/>
  <c r="K19" i="26"/>
  <c r="Z19" i="26" s="1"/>
  <c r="J19" i="26"/>
  <c r="Y19" i="26" s="1"/>
  <c r="I19" i="26"/>
  <c r="H19" i="26"/>
  <c r="W19" i="26" s="1"/>
  <c r="G19" i="26"/>
  <c r="N18" i="26"/>
  <c r="AC18" i="26" s="1"/>
  <c r="M18" i="26"/>
  <c r="AB18" i="26" s="1"/>
  <c r="L18" i="26"/>
  <c r="AA18" i="26" s="1"/>
  <c r="K18" i="26"/>
  <c r="Z18" i="26" s="1"/>
  <c r="J18" i="26"/>
  <c r="I18" i="26"/>
  <c r="X18" i="26" s="1"/>
  <c r="H18" i="26"/>
  <c r="W18" i="26" s="1"/>
  <c r="G18" i="26"/>
  <c r="N17" i="26"/>
  <c r="AC17" i="26" s="1"/>
  <c r="M17" i="26"/>
  <c r="AB17" i="26" s="1"/>
  <c r="L17" i="26"/>
  <c r="AA17" i="26" s="1"/>
  <c r="K17" i="26"/>
  <c r="J17" i="26"/>
  <c r="Y17" i="26" s="1"/>
  <c r="I17" i="26"/>
  <c r="X17" i="26" s="1"/>
  <c r="H17" i="26"/>
  <c r="G17" i="26"/>
  <c r="V17" i="26" s="1"/>
  <c r="N16" i="26"/>
  <c r="AC16" i="26" s="1"/>
  <c r="M16" i="26"/>
  <c r="AB16" i="26" s="1"/>
  <c r="L16" i="26"/>
  <c r="K16" i="26"/>
  <c r="Z16" i="26" s="1"/>
  <c r="J16" i="26"/>
  <c r="I16" i="26"/>
  <c r="H16" i="26"/>
  <c r="G16" i="26"/>
  <c r="V16" i="26" s="1"/>
  <c r="N12" i="26"/>
  <c r="AC12" i="26" s="1"/>
  <c r="M12" i="26"/>
  <c r="AB12" i="26" s="1"/>
  <c r="L12" i="26"/>
  <c r="AA12" i="26" s="1"/>
  <c r="K12" i="26"/>
  <c r="Z12" i="26" s="1"/>
  <c r="J12" i="26"/>
  <c r="Y12" i="26" s="1"/>
  <c r="I12" i="26"/>
  <c r="X12" i="26" s="1"/>
  <c r="H12" i="26"/>
  <c r="W12" i="26" s="1"/>
  <c r="G12" i="26"/>
  <c r="V12" i="26" s="1"/>
  <c r="N11" i="26"/>
  <c r="AC11" i="26" s="1"/>
  <c r="M11" i="26"/>
  <c r="AB11" i="26" s="1"/>
  <c r="L11" i="26"/>
  <c r="AA11" i="26" s="1"/>
  <c r="K11" i="26"/>
  <c r="Z11" i="26" s="1"/>
  <c r="J11" i="26"/>
  <c r="Y11" i="26" s="1"/>
  <c r="I11" i="26"/>
  <c r="X11" i="26" s="1"/>
  <c r="H11" i="26"/>
  <c r="W11" i="26" s="1"/>
  <c r="G11" i="26"/>
  <c r="V11" i="26" s="1"/>
  <c r="N10" i="26"/>
  <c r="M10" i="26"/>
  <c r="L10" i="26"/>
  <c r="AA10" i="26" s="1"/>
  <c r="K10" i="26"/>
  <c r="Z10" i="26" s="1"/>
  <c r="J10" i="26"/>
  <c r="Y10" i="26" s="1"/>
  <c r="I10" i="26"/>
  <c r="X10" i="26" s="1"/>
  <c r="H10" i="26"/>
  <c r="W10" i="26" s="1"/>
  <c r="V10" i="26"/>
  <c r="C216" i="26"/>
  <c r="E13" i="26"/>
  <c r="M48" i="10"/>
  <c r="M47" i="10"/>
  <c r="A12" i="28"/>
  <c r="A13" i="28"/>
  <c r="U143" i="26"/>
  <c r="E204" i="26"/>
  <c r="E158" i="26"/>
  <c r="A10" i="26"/>
  <c r="A11" i="26" s="1"/>
  <c r="A12" i="26" s="1"/>
  <c r="A13" i="26" s="1"/>
  <c r="A14" i="26" s="1"/>
  <c r="A15" i="26" s="1"/>
  <c r="A16" i="26" s="1"/>
  <c r="A17" i="26" s="1"/>
  <c r="A18" i="26" s="1"/>
  <c r="A19" i="26" s="1"/>
  <c r="A20" i="26" s="1"/>
  <c r="A21" i="26" s="1"/>
  <c r="F31" i="24"/>
  <c r="E31" i="24"/>
  <c r="J15" i="24"/>
  <c r="J21" i="24"/>
  <c r="J20" i="24"/>
  <c r="J10" i="24"/>
  <c r="J9" i="24"/>
  <c r="J22" i="24"/>
  <c r="J19" i="24"/>
  <c r="J18" i="24"/>
  <c r="J17" i="24"/>
  <c r="J16" i="24"/>
  <c r="J8" i="24"/>
  <c r="J14" i="24"/>
  <c r="J13" i="24"/>
  <c r="J12" i="24"/>
  <c r="J11" i="24"/>
  <c r="J7" i="24"/>
  <c r="E17" i="10"/>
  <c r="A8" i="24"/>
  <c r="A9" i="24" s="1"/>
  <c r="A10" i="24" s="1"/>
  <c r="A11" i="24" s="1"/>
  <c r="A12" i="24" s="1"/>
  <c r="A13" i="24" s="1"/>
  <c r="A14" i="24" s="1"/>
  <c r="A15" i="24" s="1"/>
  <c r="A16" i="24"/>
  <c r="A17" i="24" s="1"/>
  <c r="A18" i="24" s="1"/>
  <c r="A19" i="24" s="1"/>
  <c r="A20" i="24" s="1"/>
  <c r="A21" i="24" s="1"/>
  <c r="A22" i="24" s="1"/>
  <c r="A23" i="24" s="1"/>
  <c r="A24" i="24" s="1"/>
  <c r="A25" i="24" s="1"/>
  <c r="A26" i="24" s="1"/>
  <c r="A27" i="24" s="1"/>
  <c r="A28" i="24" s="1"/>
  <c r="A29" i="24" s="1"/>
  <c r="A30" i="24" s="1"/>
  <c r="A31" i="24" s="1"/>
  <c r="A32" i="24" s="1"/>
  <c r="A33" i="24" s="1"/>
  <c r="A34" i="24" s="1"/>
  <c r="A11" i="20"/>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E33" i="20"/>
  <c r="E12" i="20" s="1"/>
  <c r="C33" i="20"/>
  <c r="C12" i="20" s="1"/>
  <c r="G32" i="20"/>
  <c r="I397" i="30" s="1"/>
  <c r="G31" i="20"/>
  <c r="G30" i="20"/>
  <c r="E27" i="20"/>
  <c r="E11" i="20" s="1"/>
  <c r="C27" i="20"/>
  <c r="C11" i="20" s="1"/>
  <c r="G26" i="20"/>
  <c r="H397" i="30" s="1"/>
  <c r="G25" i="20"/>
  <c r="G24" i="20"/>
  <c r="E45" i="20"/>
  <c r="E14" i="20" s="1"/>
  <c r="C45" i="20"/>
  <c r="C14" i="20" s="1"/>
  <c r="G44" i="20"/>
  <c r="G43" i="20"/>
  <c r="G42" i="20"/>
  <c r="E21" i="20"/>
  <c r="E10" i="20" s="1"/>
  <c r="C21" i="20"/>
  <c r="C10" i="20" s="1"/>
  <c r="G20" i="20"/>
  <c r="G397" i="30" s="1"/>
  <c r="G19" i="20"/>
  <c r="G18" i="20"/>
  <c r="A7" i="10"/>
  <c r="A8" i="10" s="1"/>
  <c r="A9" i="10" s="1"/>
  <c r="A10" i="10" s="1"/>
  <c r="A9" i="12"/>
  <c r="A10" i="12" s="1"/>
  <c r="A11" i="12" s="1"/>
  <c r="A12" i="12" s="1"/>
  <c r="A13" i="12" s="1"/>
  <c r="A14" i="12" s="1"/>
  <c r="A15" i="12" s="1"/>
  <c r="A16" i="12" s="1"/>
  <c r="E129" i="30"/>
  <c r="E128" i="30" s="1"/>
  <c r="E125" i="30"/>
  <c r="L125" i="30" s="1"/>
  <c r="E127" i="30"/>
  <c r="E131" i="30"/>
  <c r="E133" i="30"/>
  <c r="E132" i="30" s="1"/>
  <c r="E135" i="30"/>
  <c r="E137" i="30"/>
  <c r="E139" i="30"/>
  <c r="E138" i="30" s="1"/>
  <c r="E141" i="30"/>
  <c r="E140" i="30" s="1"/>
  <c r="E143" i="30"/>
  <c r="E142" i="30" s="1"/>
  <c r="E145" i="30"/>
  <c r="E144" i="30" s="1"/>
  <c r="E147" i="30"/>
  <c r="E149" i="30"/>
  <c r="E148" i="30" s="1"/>
  <c r="E151" i="30"/>
  <c r="E150" i="30" s="1"/>
  <c r="E153" i="30"/>
  <c r="R104" i="26"/>
  <c r="Q104" i="26"/>
  <c r="E104" i="26"/>
  <c r="E103" i="26" s="1"/>
  <c r="A19" i="32" l="1"/>
  <c r="A20" i="32" s="1"/>
  <c r="A21" i="32" s="1"/>
  <c r="A22" i="32" s="1"/>
  <c r="A23" i="32" s="1"/>
  <c r="A24" i="32" s="1"/>
  <c r="A25" i="32" s="1"/>
  <c r="A26" i="32" s="1"/>
  <c r="A27" i="32" s="1"/>
  <c r="A28" i="32" s="1"/>
  <c r="A29" i="32" s="1"/>
  <c r="A30" i="32" s="1"/>
  <c r="A31" i="32" s="1"/>
  <c r="A32" i="32" s="1"/>
  <c r="A33" i="32" s="1"/>
  <c r="A34" i="32" s="1"/>
  <c r="A35" i="32" s="1"/>
  <c r="A36" i="32" s="1"/>
  <c r="A37" i="32" s="1"/>
  <c r="A38" i="32" s="1"/>
  <c r="A39" i="32" s="1"/>
  <c r="A40" i="32" s="1"/>
  <c r="A41" i="32" s="1"/>
  <c r="A42" i="32" s="1"/>
  <c r="A43" i="32" s="1"/>
  <c r="A44" i="32" s="1"/>
  <c r="A45" i="32" s="1"/>
  <c r="A46" i="32" s="1"/>
  <c r="A47" i="32" s="1"/>
  <c r="A48" i="32" s="1"/>
  <c r="A49" i="32" s="1"/>
  <c r="G39" i="20"/>
  <c r="H255" i="30"/>
  <c r="E376" i="30"/>
  <c r="E377" i="30" s="1"/>
  <c r="E27" i="28" s="1"/>
  <c r="E367" i="30"/>
  <c r="E368" i="30" s="1"/>
  <c r="L137" i="30"/>
  <c r="E136" i="30"/>
  <c r="L127" i="30"/>
  <c r="E126" i="30"/>
  <c r="L131" i="30"/>
  <c r="E130" i="30"/>
  <c r="E134" i="30"/>
  <c r="I134" i="30" s="1"/>
  <c r="S134" i="30" s="1"/>
  <c r="AI134" i="30" s="1"/>
  <c r="L272" i="30"/>
  <c r="H271" i="30"/>
  <c r="L270" i="30"/>
  <c r="I269" i="30"/>
  <c r="L268" i="30"/>
  <c r="H267" i="30"/>
  <c r="L258" i="30"/>
  <c r="E257" i="30"/>
  <c r="I257" i="30" s="1"/>
  <c r="L246" i="30"/>
  <c r="E245" i="30"/>
  <c r="L244" i="30"/>
  <c r="E243" i="30"/>
  <c r="L240" i="30"/>
  <c r="E239" i="30"/>
  <c r="L238" i="30"/>
  <c r="E237" i="30"/>
  <c r="L174" i="30"/>
  <c r="E173" i="30"/>
  <c r="L168" i="30"/>
  <c r="E167" i="30"/>
  <c r="L166" i="30"/>
  <c r="E165" i="30"/>
  <c r="L164" i="30"/>
  <c r="E163" i="30"/>
  <c r="L162" i="30"/>
  <c r="E161" i="30"/>
  <c r="L153" i="30"/>
  <c r="E152" i="30"/>
  <c r="L147" i="30"/>
  <c r="E146" i="30"/>
  <c r="E120" i="26"/>
  <c r="E225" i="26" s="1"/>
  <c r="I124" i="26"/>
  <c r="E229" i="26"/>
  <c r="E221" i="26"/>
  <c r="L256" i="30"/>
  <c r="A11" i="10"/>
  <c r="E55" i="30"/>
  <c r="E12" i="28" s="1"/>
  <c r="A14" i="28"/>
  <c r="A15" i="28" s="1"/>
  <c r="A16" i="28" s="1"/>
  <c r="A21" i="28" s="1"/>
  <c r="A22" i="28" s="1"/>
  <c r="A23" i="28" s="1"/>
  <c r="A24" i="28" s="1"/>
  <c r="A25" i="28" s="1"/>
  <c r="A26" i="28" s="1"/>
  <c r="A27" i="28" s="1"/>
  <c r="W16" i="26"/>
  <c r="H27" i="26"/>
  <c r="L176" i="30"/>
  <c r="E212" i="26"/>
  <c r="V18" i="26"/>
  <c r="AF18" i="26" s="1"/>
  <c r="O18" i="26"/>
  <c r="A22" i="26"/>
  <c r="S110" i="26"/>
  <c r="S120" i="26"/>
  <c r="AE36" i="30"/>
  <c r="AE45" i="30"/>
  <c r="S133" i="26"/>
  <c r="S104" i="26"/>
  <c r="G13" i="20"/>
  <c r="S123" i="26"/>
  <c r="S116" i="26"/>
  <c r="S112" i="26"/>
  <c r="S106" i="26"/>
  <c r="L151" i="30"/>
  <c r="L160" i="30"/>
  <c r="L158" i="30"/>
  <c r="L135" i="30"/>
  <c r="L133" i="30"/>
  <c r="L141" i="30"/>
  <c r="L139" i="30"/>
  <c r="H148" i="30"/>
  <c r="H29" i="32"/>
  <c r="J29" i="32"/>
  <c r="H34" i="24"/>
  <c r="G62" i="10" s="1"/>
  <c r="L34" i="24"/>
  <c r="K62" i="10" s="1"/>
  <c r="K15" i="24"/>
  <c r="K8" i="24"/>
  <c r="K9" i="24"/>
  <c r="C14" i="24"/>
  <c r="C16" i="24"/>
  <c r="E317" i="30"/>
  <c r="C11" i="24"/>
  <c r="J148" i="30"/>
  <c r="J391" i="30" s="1"/>
  <c r="G148" i="30"/>
  <c r="O148" i="30" s="1"/>
  <c r="AE148" i="30" s="1"/>
  <c r="I148" i="30"/>
  <c r="S148" i="30" s="1"/>
  <c r="AI148" i="30" s="1"/>
  <c r="G97" i="26"/>
  <c r="V97" i="26" s="1"/>
  <c r="K97" i="26"/>
  <c r="H97" i="26"/>
  <c r="W97" i="26" s="1"/>
  <c r="L97" i="26"/>
  <c r="AA97" i="26" s="1"/>
  <c r="J97" i="26"/>
  <c r="Y97" i="26" s="1"/>
  <c r="I97" i="26"/>
  <c r="X97" i="26" s="1"/>
  <c r="S100" i="26"/>
  <c r="M29" i="32"/>
  <c r="L29" i="32"/>
  <c r="F34" i="24"/>
  <c r="E62" i="10" s="1"/>
  <c r="C13" i="24"/>
  <c r="C17" i="24"/>
  <c r="K11" i="24"/>
  <c r="J225" i="26"/>
  <c r="R225" i="26" s="1"/>
  <c r="L149" i="30"/>
  <c r="K16" i="24"/>
  <c r="C8" i="24"/>
  <c r="K18" i="24"/>
  <c r="C19" i="24"/>
  <c r="I34" i="24"/>
  <c r="H62" i="10" s="1"/>
  <c r="E34" i="24"/>
  <c r="D62" i="10" s="1"/>
  <c r="K34" i="24"/>
  <c r="J62" i="10" s="1"/>
  <c r="C10" i="24"/>
  <c r="F29" i="32"/>
  <c r="D10" i="12" s="1"/>
  <c r="N29" i="32"/>
  <c r="P29" i="32"/>
  <c r="N10" i="12" s="1"/>
  <c r="S125" i="26"/>
  <c r="T18" i="30"/>
  <c r="AJ18" i="30" s="1"/>
  <c r="K225" i="26"/>
  <c r="J171" i="30"/>
  <c r="W147" i="26"/>
  <c r="W225" i="26" s="1"/>
  <c r="T22" i="30"/>
  <c r="AJ22" i="30" s="1"/>
  <c r="S121" i="26"/>
  <c r="G34" i="24"/>
  <c r="F62" i="10" s="1"/>
  <c r="R52" i="32"/>
  <c r="L364" i="30"/>
  <c r="C31" i="24"/>
  <c r="S139" i="26"/>
  <c r="K19" i="24"/>
  <c r="K20" i="24"/>
  <c r="S98" i="26"/>
  <c r="S108" i="26"/>
  <c r="S114" i="26"/>
  <c r="S141" i="26"/>
  <c r="K21" i="24"/>
  <c r="K22" i="24"/>
  <c r="Q29" i="32"/>
  <c r="O10" i="12" s="1"/>
  <c r="C9" i="24"/>
  <c r="C12" i="24"/>
  <c r="C15" i="24"/>
  <c r="C18" i="24"/>
  <c r="K10" i="24"/>
  <c r="K13" i="24"/>
  <c r="J255" i="30"/>
  <c r="S336" i="30"/>
  <c r="G12" i="20"/>
  <c r="K12" i="24"/>
  <c r="K17" i="24"/>
  <c r="S102" i="26"/>
  <c r="S137" i="26"/>
  <c r="K7" i="24"/>
  <c r="K14" i="24"/>
  <c r="C23" i="24"/>
  <c r="L172" i="30"/>
  <c r="I29" i="32"/>
  <c r="G10" i="12" s="1"/>
  <c r="R27" i="32"/>
  <c r="K29" i="32"/>
  <c r="I10" i="12" s="1"/>
  <c r="G29" i="32"/>
  <c r="E10" i="12" s="1"/>
  <c r="D31" i="24"/>
  <c r="N31" i="24" s="1"/>
  <c r="D24" i="24"/>
  <c r="J24" i="24"/>
  <c r="G14" i="20"/>
  <c r="G45" i="20"/>
  <c r="G33" i="20"/>
  <c r="G11" i="20"/>
  <c r="E15" i="20"/>
  <c r="G27" i="20"/>
  <c r="G10" i="20"/>
  <c r="G21" i="20"/>
  <c r="L373" i="30"/>
  <c r="R12" i="30"/>
  <c r="AH12" i="30" s="1"/>
  <c r="T341" i="30"/>
  <c r="F17" i="10"/>
  <c r="G293" i="30"/>
  <c r="T190" i="30"/>
  <c r="AJ190" i="30" s="1"/>
  <c r="L129" i="30"/>
  <c r="L308" i="30"/>
  <c r="L242" i="30"/>
  <c r="E18" i="28"/>
  <c r="T185" i="30"/>
  <c r="AJ185" i="30" s="1"/>
  <c r="T13" i="30"/>
  <c r="AJ13" i="30" s="1"/>
  <c r="T281" i="30"/>
  <c r="AJ281" i="30" s="1"/>
  <c r="T195" i="30"/>
  <c r="AJ195" i="30" s="1"/>
  <c r="T45" i="30"/>
  <c r="AJ45" i="30" s="1"/>
  <c r="T337" i="30"/>
  <c r="T347" i="30"/>
  <c r="L143" i="30"/>
  <c r="I158" i="26"/>
  <c r="X151" i="26"/>
  <c r="X158" i="26" s="1"/>
  <c r="K158" i="26"/>
  <c r="R17" i="30"/>
  <c r="AH17" i="30" s="1"/>
  <c r="AA147" i="26"/>
  <c r="AA225" i="26" s="1"/>
  <c r="T59" i="30"/>
  <c r="AJ59" i="30" s="1"/>
  <c r="T38" i="30"/>
  <c r="AJ38" i="30" s="1"/>
  <c r="T15" i="30"/>
  <c r="AJ15" i="30" s="1"/>
  <c r="T12" i="30"/>
  <c r="AJ12" i="30" s="1"/>
  <c r="T10" i="30"/>
  <c r="AJ10" i="30" s="1"/>
  <c r="N158" i="26"/>
  <c r="AC151" i="26"/>
  <c r="V184" i="30"/>
  <c r="AL184" i="30" s="1"/>
  <c r="T17" i="30"/>
  <c r="AJ17" i="30" s="1"/>
  <c r="AF98" i="26"/>
  <c r="R314" i="30"/>
  <c r="H158" i="26"/>
  <c r="AG121" i="26"/>
  <c r="Z151" i="26"/>
  <c r="Z158" i="26" s="1"/>
  <c r="P337" i="30"/>
  <c r="R310" i="30"/>
  <c r="P186" i="30"/>
  <c r="AF186" i="30" s="1"/>
  <c r="Q147" i="26"/>
  <c r="R316" i="30"/>
  <c r="AO10" i="30"/>
  <c r="T37" i="30"/>
  <c r="AJ37" i="30" s="1"/>
  <c r="J158" i="26"/>
  <c r="P311" i="30"/>
  <c r="R312" i="30"/>
  <c r="Y10" i="30"/>
  <c r="T187" i="30"/>
  <c r="AJ187" i="30" s="1"/>
  <c r="T36" i="30"/>
  <c r="AJ36" i="30" s="1"/>
  <c r="P46" i="30"/>
  <c r="AF46" i="30" s="1"/>
  <c r="K10" i="30"/>
  <c r="L10" i="30" s="1"/>
  <c r="T284" i="30"/>
  <c r="AJ284" i="30" s="1"/>
  <c r="R341" i="30"/>
  <c r="T198" i="30"/>
  <c r="AJ198" i="30" s="1"/>
  <c r="T51" i="30"/>
  <c r="AJ51" i="30" s="1"/>
  <c r="P196" i="30"/>
  <c r="AF196" i="30" s="1"/>
  <c r="J324" i="30"/>
  <c r="K292" i="30"/>
  <c r="L292" i="30" s="1"/>
  <c r="AF123" i="26"/>
  <c r="Q304" i="30"/>
  <c r="R306" i="30"/>
  <c r="S311" i="30"/>
  <c r="Y13" i="30"/>
  <c r="K247" i="30"/>
  <c r="L247" i="30" s="1"/>
  <c r="P45" i="30"/>
  <c r="AF45" i="30" s="1"/>
  <c r="AF102" i="26"/>
  <c r="R15" i="30"/>
  <c r="AH15" i="30" s="1"/>
  <c r="AF139" i="26"/>
  <c r="G199" i="30"/>
  <c r="K185" i="30"/>
  <c r="L185" i="30" s="1"/>
  <c r="K195" i="30"/>
  <c r="L195" i="30" s="1"/>
  <c r="R309" i="30"/>
  <c r="V311" i="30"/>
  <c r="K289" i="30"/>
  <c r="L289" i="30" s="1"/>
  <c r="H293" i="30"/>
  <c r="P282" i="30"/>
  <c r="AF282" i="30" s="1"/>
  <c r="P15" i="30"/>
  <c r="AF15" i="30" s="1"/>
  <c r="V64" i="30"/>
  <c r="AL64" i="30" s="1"/>
  <c r="T186" i="30"/>
  <c r="AJ186" i="30" s="1"/>
  <c r="T47" i="30"/>
  <c r="AJ47" i="30" s="1"/>
  <c r="AF100" i="26"/>
  <c r="I293" i="30"/>
  <c r="U315" i="30"/>
  <c r="Q305" i="30"/>
  <c r="R46" i="30"/>
  <c r="AH46" i="30" s="1"/>
  <c r="G225" i="26"/>
  <c r="R152" i="26"/>
  <c r="T197" i="30"/>
  <c r="AJ197" i="30" s="1"/>
  <c r="P29" i="30"/>
  <c r="AF29" i="30" s="1"/>
  <c r="P65" i="30"/>
  <c r="AF65" i="30" s="1"/>
  <c r="G158" i="26"/>
  <c r="V22" i="30"/>
  <c r="AL22" i="30" s="1"/>
  <c r="AO13" i="30"/>
  <c r="R320" i="30"/>
  <c r="R324" i="30" s="1"/>
  <c r="R248" i="30"/>
  <c r="AH248" i="30" s="1"/>
  <c r="K298" i="30"/>
  <c r="L298" i="30" s="1"/>
  <c r="AF133" i="26"/>
  <c r="AF110" i="26"/>
  <c r="R196" i="30"/>
  <c r="AH196" i="30" s="1"/>
  <c r="P17" i="30"/>
  <c r="AF17" i="30" s="1"/>
  <c r="M86" i="26"/>
  <c r="O347" i="30"/>
  <c r="Y347" i="30" s="1"/>
  <c r="AG112" i="26"/>
  <c r="AG141" i="26"/>
  <c r="AF137" i="26"/>
  <c r="AF114" i="26"/>
  <c r="Q311" i="30"/>
  <c r="V283" i="30"/>
  <c r="AL283" i="30" s="1"/>
  <c r="V13" i="30"/>
  <c r="AL13" i="30" s="1"/>
  <c r="U23" i="30"/>
  <c r="AK23" i="30" s="1"/>
  <c r="AO23" i="30" s="1"/>
  <c r="K59" i="30"/>
  <c r="L59" i="30" s="1"/>
  <c r="R13" i="30"/>
  <c r="AH13" i="30" s="1"/>
  <c r="P18" i="30"/>
  <c r="AF18" i="30" s="1"/>
  <c r="K250" i="30"/>
  <c r="L250" i="30" s="1"/>
  <c r="V347" i="30"/>
  <c r="R303" i="30"/>
  <c r="U320" i="30"/>
  <c r="U324" i="30" s="1"/>
  <c r="R51" i="30"/>
  <c r="AH51" i="30" s="1"/>
  <c r="J13" i="26"/>
  <c r="AG102" i="26"/>
  <c r="Q65" i="30"/>
  <c r="AG65" i="30" s="1"/>
  <c r="AO65" i="30" s="1"/>
  <c r="P13" i="30"/>
  <c r="AF13" i="30" s="1"/>
  <c r="P59" i="30"/>
  <c r="AF59" i="30" s="1"/>
  <c r="V38" i="30"/>
  <c r="AL38" i="30" s="1"/>
  <c r="J30" i="30"/>
  <c r="U314" i="30"/>
  <c r="Y314" i="30" s="1"/>
  <c r="Q315" i="30"/>
  <c r="V29" i="30"/>
  <c r="AL29" i="30" s="1"/>
  <c r="AG114" i="26"/>
  <c r="AG98" i="26"/>
  <c r="K290" i="30"/>
  <c r="L290" i="30" s="1"/>
  <c r="R282" i="30"/>
  <c r="AH282" i="30" s="1"/>
  <c r="R36" i="30"/>
  <c r="AH36" i="30" s="1"/>
  <c r="AG125" i="26"/>
  <c r="AG106" i="26"/>
  <c r="K297" i="30"/>
  <c r="L297" i="30" s="1"/>
  <c r="P195" i="30"/>
  <c r="AF195" i="30" s="1"/>
  <c r="Q313" i="30"/>
  <c r="K13" i="30"/>
  <c r="L13" i="30" s="1"/>
  <c r="U312" i="30"/>
  <c r="I52" i="30"/>
  <c r="K18" i="30"/>
  <c r="L18" i="30" s="1"/>
  <c r="AD98" i="26"/>
  <c r="R153" i="26"/>
  <c r="R154" i="26"/>
  <c r="R155" i="26"/>
  <c r="R156" i="26"/>
  <c r="V25" i="30"/>
  <c r="AL25" i="30" s="1"/>
  <c r="K275" i="30"/>
  <c r="L275" i="30" s="1"/>
  <c r="R18" i="30"/>
  <c r="AH18" i="30" s="1"/>
  <c r="Q188" i="30"/>
  <c r="AG188" i="30" s="1"/>
  <c r="R146" i="26"/>
  <c r="AG145" i="26"/>
  <c r="R144" i="26"/>
  <c r="R143" i="26"/>
  <c r="R142" i="26"/>
  <c r="K17" i="30"/>
  <c r="L17" i="30" s="1"/>
  <c r="J52" i="30"/>
  <c r="K283" i="30"/>
  <c r="L283" i="30" s="1"/>
  <c r="K309" i="30"/>
  <c r="L309" i="30" s="1"/>
  <c r="V17" i="30"/>
  <c r="AL17" i="30" s="1"/>
  <c r="T25" i="30"/>
  <c r="AJ25" i="30" s="1"/>
  <c r="P51" i="30"/>
  <c r="AF51" i="30" s="1"/>
  <c r="AG108" i="26"/>
  <c r="T184" i="30"/>
  <c r="AJ184" i="30" s="1"/>
  <c r="AG137" i="26"/>
  <c r="H52" i="30"/>
  <c r="I191" i="30"/>
  <c r="G86" i="26"/>
  <c r="Q152" i="26"/>
  <c r="U316" i="30"/>
  <c r="R11" i="30"/>
  <c r="AH11" i="30" s="1"/>
  <c r="Q14" i="30"/>
  <c r="AG14" i="30" s="1"/>
  <c r="M158" i="26"/>
  <c r="S304" i="30"/>
  <c r="K38" i="30"/>
  <c r="L38" i="30" s="1"/>
  <c r="AG104" i="26"/>
  <c r="AF116" i="26"/>
  <c r="T194" i="30"/>
  <c r="AJ194" i="30" s="1"/>
  <c r="T46" i="30"/>
  <c r="L86" i="26"/>
  <c r="G324" i="30"/>
  <c r="U304" i="30"/>
  <c r="U313" i="30"/>
  <c r="T316" i="30"/>
  <c r="K36" i="30"/>
  <c r="L36" i="30" s="1"/>
  <c r="K51" i="30"/>
  <c r="L51" i="30" s="1"/>
  <c r="AD137" i="26"/>
  <c r="AG18" i="30"/>
  <c r="Y18" i="30"/>
  <c r="AD108" i="26"/>
  <c r="R157" i="26"/>
  <c r="H13" i="26"/>
  <c r="AA153" i="26"/>
  <c r="AD153" i="26" s="1"/>
  <c r="V341" i="30"/>
  <c r="P303" i="30"/>
  <c r="V305" i="30"/>
  <c r="Q320" i="30"/>
  <c r="K281" i="30"/>
  <c r="L281" i="30" s="1"/>
  <c r="V190" i="30"/>
  <c r="AL190" i="30" s="1"/>
  <c r="T14" i="30"/>
  <c r="AJ14" i="30" s="1"/>
  <c r="R281" i="30"/>
  <c r="AH281" i="30" s="1"/>
  <c r="R45" i="30"/>
  <c r="AH45" i="30" s="1"/>
  <c r="Q198" i="30"/>
  <c r="AG198" i="30" s="1"/>
  <c r="P248" i="30"/>
  <c r="AF248" i="30" s="1"/>
  <c r="O283" i="30"/>
  <c r="AE283" i="30" s="1"/>
  <c r="K47" i="30"/>
  <c r="L47" i="30" s="1"/>
  <c r="J300" i="30"/>
  <c r="H30" i="30"/>
  <c r="AA155" i="26"/>
  <c r="AG155" i="26" s="1"/>
  <c r="I324" i="30"/>
  <c r="K22" i="30"/>
  <c r="L22" i="30" s="1"/>
  <c r="K347" i="30"/>
  <c r="L347" i="30" s="1"/>
  <c r="K190" i="30"/>
  <c r="L190" i="30" s="1"/>
  <c r="P39" i="30"/>
  <c r="AF39" i="30" s="1"/>
  <c r="AD121" i="26"/>
  <c r="AD104" i="26"/>
  <c r="I300" i="30"/>
  <c r="AO17" i="30"/>
  <c r="R145" i="26"/>
  <c r="G41" i="30"/>
  <c r="V310" i="30"/>
  <c r="R347" i="30"/>
  <c r="T306" i="30"/>
  <c r="U337" i="30"/>
  <c r="P305" i="30"/>
  <c r="K23" i="30"/>
  <c r="L23" i="30" s="1"/>
  <c r="K188" i="30"/>
  <c r="L188" i="30" s="1"/>
  <c r="K341" i="30"/>
  <c r="L341" i="30" s="1"/>
  <c r="AD116" i="26"/>
  <c r="AG100" i="26"/>
  <c r="T23" i="30"/>
  <c r="AJ23" i="30" s="1"/>
  <c r="R190" i="30"/>
  <c r="AH190" i="30" s="1"/>
  <c r="R29" i="30"/>
  <c r="AH29" i="30" s="1"/>
  <c r="P189" i="30"/>
  <c r="AF189" i="30" s="1"/>
  <c r="P36" i="30"/>
  <c r="AF36" i="30" s="1"/>
  <c r="V75" i="26"/>
  <c r="I13" i="26"/>
  <c r="P313" i="30"/>
  <c r="O320" i="30"/>
  <c r="T320" i="30"/>
  <c r="T324" i="30" s="1"/>
  <c r="U306" i="30"/>
  <c r="T285" i="30"/>
  <c r="AJ285" i="30" s="1"/>
  <c r="R23" i="30"/>
  <c r="AH23" i="30" s="1"/>
  <c r="P187" i="30"/>
  <c r="AF187" i="30" s="1"/>
  <c r="K25" i="30"/>
  <c r="L25" i="30" s="1"/>
  <c r="G19" i="30"/>
  <c r="O64" i="30"/>
  <c r="AE64" i="30" s="1"/>
  <c r="L158" i="26"/>
  <c r="AA154" i="26"/>
  <c r="AG154" i="26" s="1"/>
  <c r="G191" i="30"/>
  <c r="O315" i="30"/>
  <c r="P309" i="30"/>
  <c r="K284" i="30"/>
  <c r="L284" i="30" s="1"/>
  <c r="T39" i="30"/>
  <c r="AJ39" i="30" s="1"/>
  <c r="R183" i="30"/>
  <c r="AH183" i="30" s="1"/>
  <c r="P284" i="30"/>
  <c r="AF284" i="30" s="1"/>
  <c r="P22" i="30"/>
  <c r="AF22" i="30" s="1"/>
  <c r="W13" i="26"/>
  <c r="R151" i="26"/>
  <c r="N13" i="26"/>
  <c r="O309" i="30"/>
  <c r="K194" i="30"/>
  <c r="L194" i="30" s="1"/>
  <c r="AG110" i="26"/>
  <c r="G300" i="30"/>
  <c r="K273" i="30"/>
  <c r="L273" i="30" s="1"/>
  <c r="AG29" i="30"/>
  <c r="AO29" i="30" s="1"/>
  <c r="Y29" i="30"/>
  <c r="AB158" i="26"/>
  <c r="AK187" i="30"/>
  <c r="AK191" i="30" s="1"/>
  <c r="U191" i="30"/>
  <c r="J191" i="30"/>
  <c r="V303" i="30"/>
  <c r="G52" i="30"/>
  <c r="K282" i="30"/>
  <c r="L282" i="30" s="1"/>
  <c r="Q336" i="30"/>
  <c r="V188" i="30"/>
  <c r="AL188" i="30" s="1"/>
  <c r="AC147" i="26"/>
  <c r="AC225" i="26" s="1"/>
  <c r="T282" i="30"/>
  <c r="AJ282" i="30" s="1"/>
  <c r="R25" i="30"/>
  <c r="AH25" i="30" s="1"/>
  <c r="R59" i="30"/>
  <c r="AH59" i="30" s="1"/>
  <c r="P197" i="30"/>
  <c r="AF197" i="30" s="1"/>
  <c r="P40" i="30"/>
  <c r="AF40" i="30" s="1"/>
  <c r="P16" i="30"/>
  <c r="AF16" i="30" s="1"/>
  <c r="G30" i="30"/>
  <c r="AD125" i="26"/>
  <c r="AF106" i="26"/>
  <c r="Q145" i="26"/>
  <c r="AF144" i="26"/>
  <c r="Q143" i="26"/>
  <c r="Q154" i="26"/>
  <c r="Q156" i="26"/>
  <c r="Q155" i="26"/>
  <c r="Q153" i="26"/>
  <c r="H199" i="30"/>
  <c r="G286" i="30"/>
  <c r="K45" i="30"/>
  <c r="L45" i="30" s="1"/>
  <c r="T336" i="30"/>
  <c r="V187" i="30"/>
  <c r="AL187" i="30" s="1"/>
  <c r="AC146" i="26"/>
  <c r="AG146" i="26" s="1"/>
  <c r="I19" i="30"/>
  <c r="Q18" i="26"/>
  <c r="X13" i="26"/>
  <c r="I199" i="30"/>
  <c r="T314" i="30"/>
  <c r="K29" i="30"/>
  <c r="L29" i="30" s="1"/>
  <c r="AD123" i="26"/>
  <c r="V185" i="30"/>
  <c r="AL185" i="30" s="1"/>
  <c r="T248" i="30"/>
  <c r="AJ248" i="30" s="1"/>
  <c r="R22" i="30"/>
  <c r="Q151" i="26"/>
  <c r="Q77" i="26"/>
  <c r="S199" i="30"/>
  <c r="I41" i="30"/>
  <c r="K40" i="30"/>
  <c r="L40" i="30" s="1"/>
  <c r="K320" i="30"/>
  <c r="K324" i="30" s="1"/>
  <c r="AD102" i="26"/>
  <c r="AC144" i="26"/>
  <c r="AG144" i="26" s="1"/>
  <c r="T40" i="30"/>
  <c r="AJ40" i="30" s="1"/>
  <c r="T29" i="30"/>
  <c r="AJ29" i="30" s="1"/>
  <c r="R40" i="30"/>
  <c r="AH40" i="30" s="1"/>
  <c r="P285" i="30"/>
  <c r="P194" i="30"/>
  <c r="AF194" i="30" s="1"/>
  <c r="AF104" i="26"/>
  <c r="R147" i="26"/>
  <c r="H86" i="26"/>
  <c r="O80" i="26"/>
  <c r="Y158" i="26"/>
  <c r="V158" i="26"/>
  <c r="AG157" i="26"/>
  <c r="I30" i="30"/>
  <c r="S310" i="30"/>
  <c r="V183" i="30"/>
  <c r="AL183" i="30" s="1"/>
  <c r="AC142" i="26"/>
  <c r="AG142" i="26" s="1"/>
  <c r="R189" i="30"/>
  <c r="AH189" i="30" s="1"/>
  <c r="R38" i="30"/>
  <c r="AH38" i="30" s="1"/>
  <c r="AF108" i="26"/>
  <c r="P190" i="30"/>
  <c r="P23" i="30"/>
  <c r="AF23" i="30" s="1"/>
  <c r="AG123" i="26"/>
  <c r="AF121" i="26"/>
  <c r="AF152" i="26"/>
  <c r="I86" i="26"/>
  <c r="Y17" i="30"/>
  <c r="V39" i="30"/>
  <c r="AL39" i="30" s="1"/>
  <c r="V14" i="30"/>
  <c r="AL14" i="30" s="1"/>
  <c r="T196" i="30"/>
  <c r="AJ196" i="30" s="1"/>
  <c r="AG120" i="26"/>
  <c r="AG133" i="26"/>
  <c r="K274" i="30"/>
  <c r="L274" i="30" s="1"/>
  <c r="Q157" i="26"/>
  <c r="K65" i="30"/>
  <c r="L65" i="30" s="1"/>
  <c r="V65" i="30"/>
  <c r="AL65" i="30" s="1"/>
  <c r="T11" i="30"/>
  <c r="AJ11" i="30" s="1"/>
  <c r="T65" i="30"/>
  <c r="AJ65" i="30" s="1"/>
  <c r="R184" i="30"/>
  <c r="AH184" i="30" s="1"/>
  <c r="Q284" i="30"/>
  <c r="V13" i="26"/>
  <c r="AE40" i="30"/>
  <c r="AO40" i="30" s="1"/>
  <c r="K291" i="30"/>
  <c r="L291" i="30" s="1"/>
  <c r="J293" i="30"/>
  <c r="U12" i="30"/>
  <c r="V12" i="30"/>
  <c r="AL12" i="30" s="1"/>
  <c r="K12" i="30"/>
  <c r="L12" i="30" s="1"/>
  <c r="J19" i="30"/>
  <c r="G13" i="26"/>
  <c r="N86" i="26"/>
  <c r="AF142" i="26"/>
  <c r="W75" i="26"/>
  <c r="AF125" i="26"/>
  <c r="V197" i="30"/>
  <c r="AL197" i="30" s="1"/>
  <c r="K197" i="30"/>
  <c r="L197" i="30" s="1"/>
  <c r="J199" i="30"/>
  <c r="U197" i="30"/>
  <c r="AK197" i="30" s="1"/>
  <c r="AH284" i="30"/>
  <c r="R24" i="30"/>
  <c r="AH24" i="30" s="1"/>
  <c r="Q24" i="30"/>
  <c r="AG24" i="30" s="1"/>
  <c r="AE189" i="30"/>
  <c r="O14" i="30"/>
  <c r="P14" i="30"/>
  <c r="K14" i="30"/>
  <c r="L14" i="30" s="1"/>
  <c r="AD141" i="26"/>
  <c r="AF141" i="26"/>
  <c r="AG190" i="30"/>
  <c r="AO190" i="30" s="1"/>
  <c r="Y190" i="30"/>
  <c r="AF155" i="26"/>
  <c r="V37" i="30"/>
  <c r="AL37" i="30" s="1"/>
  <c r="K37" i="30"/>
  <c r="U37" i="30"/>
  <c r="AK37" i="30" s="1"/>
  <c r="S16" i="30"/>
  <c r="T16" i="30"/>
  <c r="L27" i="26"/>
  <c r="AC10" i="26"/>
  <c r="AC13" i="26" s="1"/>
  <c r="AF77" i="26"/>
  <c r="Q146" i="26"/>
  <c r="Y40" i="30"/>
  <c r="T303" i="30"/>
  <c r="S303" i="30"/>
  <c r="Y303" i="30" s="1"/>
  <c r="S305" i="30"/>
  <c r="T305" i="30"/>
  <c r="T309" i="30"/>
  <c r="S309" i="30"/>
  <c r="S313" i="30"/>
  <c r="T313" i="30"/>
  <c r="T315" i="30"/>
  <c r="Z315" i="30" s="1"/>
  <c r="S315" i="30"/>
  <c r="K337" i="30"/>
  <c r="L337" i="30" s="1"/>
  <c r="R337" i="30"/>
  <c r="Q337" i="30"/>
  <c r="K296" i="30"/>
  <c r="AI38" i="30"/>
  <c r="AI41" i="30" s="1"/>
  <c r="S41" i="30"/>
  <c r="S24" i="30"/>
  <c r="T24" i="30"/>
  <c r="S64" i="30"/>
  <c r="AI64" i="30" s="1"/>
  <c r="T64" i="30"/>
  <c r="AJ64" i="30" s="1"/>
  <c r="AK22" i="30"/>
  <c r="AG22" i="30"/>
  <c r="Y22" i="30"/>
  <c r="W158" i="26"/>
  <c r="R84" i="26"/>
  <c r="Q142" i="26"/>
  <c r="G27" i="26"/>
  <c r="U46" i="30"/>
  <c r="Y46" i="30" s="1"/>
  <c r="V46" i="30"/>
  <c r="K46" i="30"/>
  <c r="V248" i="30"/>
  <c r="U248" i="30"/>
  <c r="K39" i="30"/>
  <c r="L39" i="30" s="1"/>
  <c r="R39" i="30"/>
  <c r="Q39" i="30"/>
  <c r="O24" i="30"/>
  <c r="K24" i="30"/>
  <c r="P24" i="30"/>
  <c r="AF24" i="30" s="1"/>
  <c r="M13" i="26"/>
  <c r="AF146" i="26"/>
  <c r="AD106" i="26"/>
  <c r="AF157" i="26"/>
  <c r="Q144" i="26"/>
  <c r="Q75" i="26"/>
  <c r="J41" i="30"/>
  <c r="AG116" i="26"/>
  <c r="Q187" i="30"/>
  <c r="R187" i="30"/>
  <c r="K187" i="30"/>
  <c r="L187" i="30" s="1"/>
  <c r="S189" i="30"/>
  <c r="Y189" i="30" s="1"/>
  <c r="K189" i="30"/>
  <c r="L189" i="30" s="1"/>
  <c r="T189" i="30"/>
  <c r="AJ189" i="30" s="1"/>
  <c r="S183" i="30"/>
  <c r="AI183" i="30" s="1"/>
  <c r="T183" i="30"/>
  <c r="AJ183" i="30" s="1"/>
  <c r="K183" i="30"/>
  <c r="L183" i="30" s="1"/>
  <c r="H41" i="30"/>
  <c r="H300" i="30"/>
  <c r="K299" i="30"/>
  <c r="L299" i="30" s="1"/>
  <c r="Q285" i="30"/>
  <c r="R285" i="30"/>
  <c r="AH285" i="30" s="1"/>
  <c r="K285" i="30"/>
  <c r="L285" i="30" s="1"/>
  <c r="H286" i="30"/>
  <c r="AG46" i="30"/>
  <c r="K16" i="30"/>
  <c r="L16" i="30" s="1"/>
  <c r="H19" i="30"/>
  <c r="Q16" i="30"/>
  <c r="R16" i="30"/>
  <c r="AH16" i="30" s="1"/>
  <c r="K64" i="30"/>
  <c r="L64" i="30" s="1"/>
  <c r="K184" i="30"/>
  <c r="L184" i="30" s="1"/>
  <c r="AI46" i="30"/>
  <c r="AI52" i="30" s="1"/>
  <c r="S52" i="30"/>
  <c r="K251" i="30"/>
  <c r="L251" i="30" s="1"/>
  <c r="AB147" i="26"/>
  <c r="AB225" i="26" s="1"/>
  <c r="M225" i="26"/>
  <c r="AD139" i="26"/>
  <c r="AG139" i="26"/>
  <c r="K248" i="30"/>
  <c r="L248" i="30" s="1"/>
  <c r="K27" i="26"/>
  <c r="AE183" i="30"/>
  <c r="T283" i="30"/>
  <c r="I286" i="30"/>
  <c r="S283" i="30"/>
  <c r="S286" i="30" s="1"/>
  <c r="K249" i="30"/>
  <c r="L249" i="30" s="1"/>
  <c r="V309" i="30"/>
  <c r="P336" i="30"/>
  <c r="V194" i="30"/>
  <c r="AL194" i="30" s="1"/>
  <c r="V40" i="30"/>
  <c r="V18" i="30"/>
  <c r="R195" i="30"/>
  <c r="AH195" i="30" s="1"/>
  <c r="P183" i="30"/>
  <c r="AF183" i="30" s="1"/>
  <c r="P37" i="30"/>
  <c r="AF37" i="30" s="1"/>
  <c r="P12" i="30"/>
  <c r="K303" i="30"/>
  <c r="L303" i="30" s="1"/>
  <c r="K305" i="30"/>
  <c r="L305" i="30" s="1"/>
  <c r="K311" i="30"/>
  <c r="L311" i="30" s="1"/>
  <c r="K315" i="30"/>
  <c r="L315" i="30" s="1"/>
  <c r="O151" i="26"/>
  <c r="O152" i="26"/>
  <c r="O153" i="26"/>
  <c r="O154" i="26"/>
  <c r="O155" i="26"/>
  <c r="O156" i="26"/>
  <c r="O157" i="26"/>
  <c r="V189" i="30"/>
  <c r="AL189" i="30" s="1"/>
  <c r="V284" i="30"/>
  <c r="K375" i="30"/>
  <c r="L375" i="30" s="1"/>
  <c r="O281" i="30"/>
  <c r="AD110" i="26"/>
  <c r="AD100" i="26"/>
  <c r="AF112" i="26"/>
  <c r="O142" i="26"/>
  <c r="L103" i="26"/>
  <c r="AA103" i="26" s="1"/>
  <c r="M103" i="26"/>
  <c r="N103" i="26"/>
  <c r="G103" i="26"/>
  <c r="V103" i="26" s="1"/>
  <c r="I103" i="26"/>
  <c r="X103" i="26" s="1"/>
  <c r="J103" i="26"/>
  <c r="Y103" i="26" s="1"/>
  <c r="H103" i="26"/>
  <c r="W103" i="26" s="1"/>
  <c r="K103" i="26"/>
  <c r="L145" i="30"/>
  <c r="C15" i="20"/>
  <c r="C32" i="28"/>
  <c r="V143" i="26"/>
  <c r="W143" i="26"/>
  <c r="Z143" i="26"/>
  <c r="Y143" i="26"/>
  <c r="AC143" i="26"/>
  <c r="AA143" i="26"/>
  <c r="X143" i="26"/>
  <c r="AB143" i="26"/>
  <c r="AG156" i="26"/>
  <c r="AC19" i="26"/>
  <c r="AG19" i="26" s="1"/>
  <c r="R19" i="26"/>
  <c r="N27" i="26"/>
  <c r="AC20" i="26"/>
  <c r="AG20" i="26" s="1"/>
  <c r="R20" i="26"/>
  <c r="Z76" i="26"/>
  <c r="O76" i="26"/>
  <c r="Q76" i="26"/>
  <c r="K86" i="26"/>
  <c r="I142" i="30"/>
  <c r="G142" i="30"/>
  <c r="J142" i="30"/>
  <c r="H142" i="30"/>
  <c r="K13" i="26"/>
  <c r="X16" i="26"/>
  <c r="Q16" i="26"/>
  <c r="I27" i="26"/>
  <c r="V20" i="26"/>
  <c r="O20" i="26"/>
  <c r="R25" i="26"/>
  <c r="AC25" i="26"/>
  <c r="AG25" i="26" s="1"/>
  <c r="AB26" i="26"/>
  <c r="AF26" i="26" s="1"/>
  <c r="Q26" i="26"/>
  <c r="AA75" i="26"/>
  <c r="R75" i="26"/>
  <c r="W17" i="26"/>
  <c r="R17" i="26"/>
  <c r="V19" i="26"/>
  <c r="O19" i="26"/>
  <c r="M27" i="26"/>
  <c r="Q21" i="26"/>
  <c r="O11" i="26"/>
  <c r="S11" i="26" s="1"/>
  <c r="Z84" i="26"/>
  <c r="Q84" i="26"/>
  <c r="Y85" i="26"/>
  <c r="AD85" i="26" s="1"/>
  <c r="O85" i="26"/>
  <c r="R85" i="26"/>
  <c r="AF154" i="26"/>
  <c r="H138" i="26"/>
  <c r="W138" i="26" s="1"/>
  <c r="I138" i="26"/>
  <c r="X138" i="26" s="1"/>
  <c r="J138" i="26"/>
  <c r="Y138" i="26" s="1"/>
  <c r="M138" i="26"/>
  <c r="K138" i="26"/>
  <c r="G138" i="26"/>
  <c r="V138" i="26" s="1"/>
  <c r="L138" i="26"/>
  <c r="AA138" i="26" s="1"/>
  <c r="N138" i="26"/>
  <c r="Z17" i="26"/>
  <c r="AF17" i="26" s="1"/>
  <c r="Q17" i="26"/>
  <c r="E391" i="30"/>
  <c r="Y18" i="26"/>
  <c r="AG18" i="26" s="1"/>
  <c r="R18" i="26"/>
  <c r="J27" i="26"/>
  <c r="L13" i="26"/>
  <c r="AF156" i="26"/>
  <c r="O25" i="26"/>
  <c r="Q19" i="26"/>
  <c r="X19" i="26"/>
  <c r="AD156" i="26"/>
  <c r="Y77" i="26"/>
  <c r="AD77" i="26" s="1"/>
  <c r="R77" i="26"/>
  <c r="J86" i="26"/>
  <c r="X78" i="26"/>
  <c r="Q78" i="26"/>
  <c r="AD114" i="26"/>
  <c r="AD12" i="26"/>
  <c r="O16" i="26"/>
  <c r="Q186" i="30"/>
  <c r="R186" i="30"/>
  <c r="K186" i="30"/>
  <c r="H191" i="30"/>
  <c r="AB10" i="26"/>
  <c r="Q10" i="26"/>
  <c r="Q13" i="26" s="1"/>
  <c r="AA16" i="26"/>
  <c r="R16" i="26"/>
  <c r="AB79" i="26"/>
  <c r="AF79" i="26" s="1"/>
  <c r="Q79" i="26"/>
  <c r="AA80" i="26"/>
  <c r="R80" i="26"/>
  <c r="AG84" i="26"/>
  <c r="AF85" i="26"/>
  <c r="Q25" i="26"/>
  <c r="M97" i="26"/>
  <c r="N97" i="26"/>
  <c r="W76" i="26"/>
  <c r="R76" i="26"/>
  <c r="V78" i="26"/>
  <c r="O78" i="26"/>
  <c r="AC78" i="26"/>
  <c r="R78" i="26"/>
  <c r="AC79" i="26"/>
  <c r="AG79" i="26" s="1"/>
  <c r="R79" i="26"/>
  <c r="AB80" i="26"/>
  <c r="AF80" i="26" s="1"/>
  <c r="Q80" i="26"/>
  <c r="L18" i="24"/>
  <c r="L15" i="24"/>
  <c r="L16" i="24"/>
  <c r="L11" i="24"/>
  <c r="L14" i="24"/>
  <c r="L7" i="24"/>
  <c r="L12" i="24"/>
  <c r="L8" i="24"/>
  <c r="L17" i="24"/>
  <c r="L10" i="24"/>
  <c r="L23" i="24"/>
  <c r="L19" i="24"/>
  <c r="L21" i="24"/>
  <c r="L9" i="24"/>
  <c r="L22" i="24"/>
  <c r="L13" i="24"/>
  <c r="AF25" i="26"/>
  <c r="Y26" i="26"/>
  <c r="AG26" i="26" s="1"/>
  <c r="O26" i="26"/>
  <c r="R26" i="26"/>
  <c r="X75" i="26"/>
  <c r="O75" i="26"/>
  <c r="O77" i="26"/>
  <c r="O79" i="26"/>
  <c r="Q85" i="26"/>
  <c r="AD157" i="26"/>
  <c r="J111" i="26"/>
  <c r="Y111" i="26" s="1"/>
  <c r="L111" i="26"/>
  <c r="AA111" i="26" s="1"/>
  <c r="M111" i="26"/>
  <c r="K111" i="26"/>
  <c r="H111" i="26"/>
  <c r="W111" i="26" s="1"/>
  <c r="I111" i="26"/>
  <c r="X111" i="26" s="1"/>
  <c r="G111" i="26"/>
  <c r="V111" i="26" s="1"/>
  <c r="N111" i="26"/>
  <c r="AB20" i="26"/>
  <c r="Q20" i="26"/>
  <c r="AA21" i="26"/>
  <c r="AG21" i="26" s="1"/>
  <c r="R21" i="26"/>
  <c r="O21" i="26"/>
  <c r="V84" i="26"/>
  <c r="O84" i="26"/>
  <c r="E32" i="30"/>
  <c r="AD152" i="26"/>
  <c r="L109" i="26"/>
  <c r="AA109" i="26" s="1"/>
  <c r="M109" i="26"/>
  <c r="N109" i="26"/>
  <c r="G109" i="26"/>
  <c r="V109" i="26" s="1"/>
  <c r="I109" i="26"/>
  <c r="X109" i="26" s="1"/>
  <c r="J109" i="26"/>
  <c r="Y109" i="26" s="1"/>
  <c r="H109" i="26"/>
  <c r="W109" i="26" s="1"/>
  <c r="K109" i="26"/>
  <c r="Z109" i="26" s="1"/>
  <c r="L170" i="30"/>
  <c r="L343" i="30"/>
  <c r="K304" i="30"/>
  <c r="O304" i="30"/>
  <c r="P304" i="30"/>
  <c r="Z304" i="30" s="1"/>
  <c r="O306" i="30"/>
  <c r="K306" i="30"/>
  <c r="L306" i="30" s="1"/>
  <c r="K310" i="30"/>
  <c r="L310" i="30" s="1"/>
  <c r="O310" i="30"/>
  <c r="P310" i="30"/>
  <c r="K312" i="30"/>
  <c r="L312" i="30" s="1"/>
  <c r="O312" i="30"/>
  <c r="P312" i="30"/>
  <c r="K314" i="30"/>
  <c r="L314" i="30" s="1"/>
  <c r="P314" i="30"/>
  <c r="P316" i="30"/>
  <c r="O316" i="30"/>
  <c r="K316" i="30"/>
  <c r="L316" i="30" s="1"/>
  <c r="P341" i="30"/>
  <c r="O341" i="30"/>
  <c r="AG152" i="26"/>
  <c r="J115" i="26"/>
  <c r="Y115" i="26" s="1"/>
  <c r="L115" i="26"/>
  <c r="AA115" i="26" s="1"/>
  <c r="M115" i="26"/>
  <c r="K115" i="26"/>
  <c r="Z115" i="26" s="1"/>
  <c r="H115" i="26"/>
  <c r="W115" i="26" s="1"/>
  <c r="I115" i="26"/>
  <c r="X115" i="26" s="1"/>
  <c r="N115" i="26"/>
  <c r="G115" i="26"/>
  <c r="V115" i="26" s="1"/>
  <c r="O10" i="26"/>
  <c r="V336" i="30"/>
  <c r="U336" i="30"/>
  <c r="D14" i="12"/>
  <c r="R63" i="32"/>
  <c r="P14" i="12" s="1"/>
  <c r="L32" i="28" s="1"/>
  <c r="AF153" i="26"/>
  <c r="J122" i="26"/>
  <c r="L122" i="26"/>
  <c r="M122" i="26"/>
  <c r="K122" i="26"/>
  <c r="H122" i="26"/>
  <c r="I122" i="26"/>
  <c r="G122" i="26"/>
  <c r="N122" i="26"/>
  <c r="U196" i="30"/>
  <c r="V196" i="30"/>
  <c r="K196" i="30"/>
  <c r="AI185" i="30"/>
  <c r="AI18" i="30"/>
  <c r="AF120" i="26"/>
  <c r="H136" i="26"/>
  <c r="W136" i="26" s="1"/>
  <c r="I136" i="26"/>
  <c r="X136" i="26" s="1"/>
  <c r="J136" i="26"/>
  <c r="Y136" i="26" s="1"/>
  <c r="M136" i="26"/>
  <c r="K136" i="26"/>
  <c r="G136" i="26"/>
  <c r="V136" i="26" s="1"/>
  <c r="L136" i="26"/>
  <c r="AA136" i="26" s="1"/>
  <c r="N136" i="26"/>
  <c r="O12" i="26"/>
  <c r="S12" i="26" s="1"/>
  <c r="AF21" i="26"/>
  <c r="E22" i="28"/>
  <c r="J286" i="30"/>
  <c r="K313" i="30"/>
  <c r="L313" i="30" s="1"/>
  <c r="H171" i="30"/>
  <c r="G171" i="30"/>
  <c r="I171" i="30"/>
  <c r="I241" i="30"/>
  <c r="G241" i="30"/>
  <c r="H241" i="30"/>
  <c r="J241" i="30"/>
  <c r="J34" i="24"/>
  <c r="I62" i="10" s="1"/>
  <c r="I376" i="30"/>
  <c r="J376" i="30"/>
  <c r="H376" i="30"/>
  <c r="G376" i="30"/>
  <c r="R28" i="32"/>
  <c r="R56" i="32"/>
  <c r="P12" i="12" s="1"/>
  <c r="K32" i="28" s="1"/>
  <c r="L346" i="30"/>
  <c r="L107" i="26"/>
  <c r="AA107" i="26" s="1"/>
  <c r="M107" i="26"/>
  <c r="N107" i="26"/>
  <c r="G107" i="26"/>
  <c r="V107" i="26" s="1"/>
  <c r="I107" i="26"/>
  <c r="X107" i="26" s="1"/>
  <c r="J107" i="26"/>
  <c r="Y107" i="26" s="1"/>
  <c r="K107" i="26"/>
  <c r="Z107" i="26" s="1"/>
  <c r="H107" i="26"/>
  <c r="W107" i="26" s="1"/>
  <c r="V15" i="30"/>
  <c r="U15" i="30"/>
  <c r="K15" i="30"/>
  <c r="L15" i="30" s="1"/>
  <c r="Q194" i="30"/>
  <c r="R194" i="30"/>
  <c r="R61" i="32"/>
  <c r="O29" i="32"/>
  <c r="M10" i="12" s="1"/>
  <c r="U198" i="30"/>
  <c r="AK198" i="30" s="1"/>
  <c r="V198" i="30"/>
  <c r="AL198" i="30" s="1"/>
  <c r="K198" i="30"/>
  <c r="L198" i="30" s="1"/>
  <c r="U51" i="30"/>
  <c r="V51" i="30"/>
  <c r="L260" i="30"/>
  <c r="J259" i="30"/>
  <c r="R14" i="32"/>
  <c r="P8" i="12" s="1"/>
  <c r="I32" i="28" s="1"/>
  <c r="H140" i="26"/>
  <c r="W140" i="26" s="1"/>
  <c r="I140" i="26"/>
  <c r="X140" i="26" s="1"/>
  <c r="J140" i="26"/>
  <c r="Y140" i="26" s="1"/>
  <c r="M140" i="26"/>
  <c r="K140" i="26"/>
  <c r="Z140" i="26" s="1"/>
  <c r="G140" i="26"/>
  <c r="L140" i="26"/>
  <c r="AA140" i="26" s="1"/>
  <c r="N140" i="26"/>
  <c r="O145" i="26"/>
  <c r="AB145" i="26"/>
  <c r="S312" i="30"/>
  <c r="AD112" i="26"/>
  <c r="I132" i="26"/>
  <c r="X132" i="26" s="1"/>
  <c r="J132" i="26"/>
  <c r="Y132" i="26" s="1"/>
  <c r="L132" i="26"/>
  <c r="AA132" i="26" s="1"/>
  <c r="N132" i="26"/>
  <c r="G132" i="26"/>
  <c r="V132" i="26" s="1"/>
  <c r="H132" i="26"/>
  <c r="W132" i="26" s="1"/>
  <c r="M132" i="26"/>
  <c r="K132" i="26"/>
  <c r="R12" i="32"/>
  <c r="E24" i="24"/>
  <c r="N22" i="24" s="1"/>
  <c r="C22" i="24"/>
  <c r="V285" i="30"/>
  <c r="U285" i="30"/>
  <c r="P38" i="30"/>
  <c r="O38" i="30"/>
  <c r="O41" i="30" s="1"/>
  <c r="O11" i="30"/>
  <c r="K11" i="30"/>
  <c r="P11" i="30"/>
  <c r="L105" i="26"/>
  <c r="M105" i="26"/>
  <c r="N105" i="26"/>
  <c r="G105" i="26"/>
  <c r="I105" i="26"/>
  <c r="J105" i="26"/>
  <c r="H105" i="26"/>
  <c r="K105" i="26"/>
  <c r="Q37" i="30"/>
  <c r="R37" i="30"/>
  <c r="O198" i="30"/>
  <c r="P198" i="30"/>
  <c r="O188" i="30"/>
  <c r="P188" i="30"/>
  <c r="I255" i="30"/>
  <c r="G255" i="30"/>
  <c r="AD133" i="26"/>
  <c r="V281" i="30"/>
  <c r="U282" i="30"/>
  <c r="V282" i="30"/>
  <c r="V195" i="30"/>
  <c r="U195" i="30"/>
  <c r="U45" i="30"/>
  <c r="V45" i="30"/>
  <c r="V36" i="30"/>
  <c r="U36" i="30"/>
  <c r="U11" i="30"/>
  <c r="V11" i="30"/>
  <c r="AL11" i="30" s="1"/>
  <c r="S188" i="30"/>
  <c r="AI188" i="30" s="1"/>
  <c r="T188" i="30"/>
  <c r="Q197" i="30"/>
  <c r="R197" i="30"/>
  <c r="G259" i="30"/>
  <c r="I259" i="30"/>
  <c r="H259" i="30"/>
  <c r="U59" i="30"/>
  <c r="V59" i="30"/>
  <c r="C21" i="24"/>
  <c r="J124" i="26"/>
  <c r="L124" i="26"/>
  <c r="N124" i="26"/>
  <c r="G124" i="26"/>
  <c r="H124" i="26"/>
  <c r="M124" i="26"/>
  <c r="K124" i="26"/>
  <c r="Q185" i="30"/>
  <c r="R185" i="30"/>
  <c r="V24" i="30"/>
  <c r="V16" i="30"/>
  <c r="R283" i="30"/>
  <c r="R10" i="30"/>
  <c r="Q64" i="30"/>
  <c r="R64" i="30"/>
  <c r="U47" i="30"/>
  <c r="AK47" i="30" s="1"/>
  <c r="P185" i="30"/>
  <c r="O185" i="30"/>
  <c r="P47" i="30"/>
  <c r="O47" i="30"/>
  <c r="O52" i="30" s="1"/>
  <c r="V186" i="30"/>
  <c r="AL186" i="30" s="1"/>
  <c r="V10" i="30"/>
  <c r="O184" i="30"/>
  <c r="P184" i="30"/>
  <c r="I225" i="26"/>
  <c r="X147" i="26"/>
  <c r="X225" i="26" s="1"/>
  <c r="O146" i="26"/>
  <c r="Q47" i="30"/>
  <c r="R47" i="30"/>
  <c r="O25" i="30"/>
  <c r="P25" i="30"/>
  <c r="O143" i="26"/>
  <c r="Y225" i="26"/>
  <c r="V225" i="26"/>
  <c r="O144" i="26"/>
  <c r="P10" i="30"/>
  <c r="O147" i="26"/>
  <c r="O225" i="26" s="1"/>
  <c r="Z13" i="26"/>
  <c r="AG11" i="26"/>
  <c r="AF12" i="26"/>
  <c r="AA13" i="26"/>
  <c r="AG12" i="26"/>
  <c r="AD11" i="26"/>
  <c r="Y13" i="26"/>
  <c r="AF11" i="26"/>
  <c r="R10" i="26"/>
  <c r="O17" i="26"/>
  <c r="Y16" i="26"/>
  <c r="K336" i="30"/>
  <c r="AI199" i="30"/>
  <c r="Z225" i="26"/>
  <c r="L65" i="32" l="1"/>
  <c r="J16" i="12" s="1"/>
  <c r="J10" i="12"/>
  <c r="M65" i="32"/>
  <c r="K16" i="12" s="1"/>
  <c r="K10" i="12"/>
  <c r="J65" i="32"/>
  <c r="H16" i="12" s="1"/>
  <c r="H10" i="12"/>
  <c r="H65" i="32"/>
  <c r="F16" i="12" s="1"/>
  <c r="F10" i="12"/>
  <c r="N65" i="32"/>
  <c r="L16" i="12" s="1"/>
  <c r="L10" i="12"/>
  <c r="G134" i="30"/>
  <c r="O134" i="30" s="1"/>
  <c r="AE134" i="30" s="1"/>
  <c r="J367" i="30"/>
  <c r="H257" i="30"/>
  <c r="G257" i="30"/>
  <c r="E252" i="30"/>
  <c r="H134" i="30"/>
  <c r="R134" i="30" s="1"/>
  <c r="AH134" i="30" s="1"/>
  <c r="J134" i="30"/>
  <c r="U134" i="30" s="1"/>
  <c r="AK134" i="30" s="1"/>
  <c r="J269" i="30"/>
  <c r="J271" i="30"/>
  <c r="I271" i="30"/>
  <c r="G271" i="30"/>
  <c r="G269" i="30"/>
  <c r="T134" i="30"/>
  <c r="AJ134" i="30" s="1"/>
  <c r="I130" i="30"/>
  <c r="G130" i="30"/>
  <c r="H130" i="30"/>
  <c r="J130" i="30"/>
  <c r="H126" i="30"/>
  <c r="I126" i="30"/>
  <c r="J126" i="30"/>
  <c r="G126" i="30"/>
  <c r="J257" i="30"/>
  <c r="H269" i="30"/>
  <c r="AD120" i="26"/>
  <c r="AH120" i="26" s="1"/>
  <c r="I136" i="30"/>
  <c r="G136" i="30"/>
  <c r="J136" i="30"/>
  <c r="H136" i="30"/>
  <c r="J245" i="30"/>
  <c r="I245" i="30"/>
  <c r="G245" i="30"/>
  <c r="H245" i="30"/>
  <c r="J243" i="30"/>
  <c r="I243" i="30"/>
  <c r="G243" i="30"/>
  <c r="H243" i="30"/>
  <c r="H239" i="30"/>
  <c r="J239" i="30"/>
  <c r="G239" i="30"/>
  <c r="I239" i="30"/>
  <c r="H237" i="30"/>
  <c r="G237" i="30"/>
  <c r="J237" i="30"/>
  <c r="I237" i="30"/>
  <c r="I173" i="30"/>
  <c r="H173" i="30"/>
  <c r="J173" i="30"/>
  <c r="G173" i="30"/>
  <c r="I167" i="30"/>
  <c r="G167" i="30"/>
  <c r="H167" i="30"/>
  <c r="J167" i="30"/>
  <c r="H165" i="30"/>
  <c r="I165" i="30"/>
  <c r="G165" i="30"/>
  <c r="J165" i="30"/>
  <c r="I163" i="30"/>
  <c r="J163" i="30"/>
  <c r="G163" i="30"/>
  <c r="H163" i="30"/>
  <c r="H161" i="30"/>
  <c r="I161" i="30"/>
  <c r="J161" i="30"/>
  <c r="G161" i="30"/>
  <c r="H152" i="30"/>
  <c r="I152" i="30"/>
  <c r="G152" i="30"/>
  <c r="J152" i="30"/>
  <c r="I146" i="30"/>
  <c r="H146" i="30"/>
  <c r="J146" i="30"/>
  <c r="G146" i="30"/>
  <c r="T349" i="30"/>
  <c r="O353" i="30"/>
  <c r="O349" i="30"/>
  <c r="S375" i="30"/>
  <c r="AI375" i="30" s="1"/>
  <c r="S349" i="30"/>
  <c r="Q375" i="30"/>
  <c r="AG375" i="30" s="1"/>
  <c r="Q349" i="30"/>
  <c r="P353" i="30"/>
  <c r="P349" i="30"/>
  <c r="V375" i="30"/>
  <c r="AL375" i="30" s="1"/>
  <c r="V349" i="30"/>
  <c r="R375" i="30"/>
  <c r="AH375" i="30" s="1"/>
  <c r="R349" i="30"/>
  <c r="U375" i="30"/>
  <c r="AK375" i="30" s="1"/>
  <c r="U349" i="30"/>
  <c r="AC158" i="26"/>
  <c r="AG151" i="26"/>
  <c r="E276" i="30"/>
  <c r="A23" i="26"/>
  <c r="A24" i="26" s="1"/>
  <c r="G221" i="26"/>
  <c r="A12" i="10"/>
  <c r="A13" i="10" s="1"/>
  <c r="A14" i="10" s="1"/>
  <c r="A15" i="10" s="1"/>
  <c r="A16" i="10" s="1"/>
  <c r="A17" i="10" s="1"/>
  <c r="A22" i="10" s="1"/>
  <c r="A23" i="10" s="1"/>
  <c r="A24" i="10" s="1"/>
  <c r="A28" i="28"/>
  <c r="A29" i="28" s="1"/>
  <c r="A30" i="28" s="1"/>
  <c r="C28" i="28"/>
  <c r="W27" i="26"/>
  <c r="R353" i="30"/>
  <c r="K99" i="26"/>
  <c r="Z99" i="26" s="1"/>
  <c r="V352" i="30"/>
  <c r="V353" i="30"/>
  <c r="E326" i="30"/>
  <c r="E329" i="30"/>
  <c r="C11" i="28"/>
  <c r="G267" i="30"/>
  <c r="H99" i="26"/>
  <c r="H212" i="26" s="1"/>
  <c r="L99" i="26"/>
  <c r="L212" i="26" s="1"/>
  <c r="N99" i="26"/>
  <c r="AC99" i="26" s="1"/>
  <c r="G99" i="26"/>
  <c r="J99" i="26"/>
  <c r="Y99" i="26" s="1"/>
  <c r="I99" i="26"/>
  <c r="I212" i="26" s="1"/>
  <c r="M99" i="26"/>
  <c r="AB99" i="26" s="1"/>
  <c r="M31" i="24"/>
  <c r="O31" i="24" s="1"/>
  <c r="C34" i="24"/>
  <c r="R352" i="30"/>
  <c r="O375" i="30"/>
  <c r="AE375" i="30" s="1"/>
  <c r="A50" i="32"/>
  <c r="A51" i="32" s="1"/>
  <c r="A52" i="32" s="1"/>
  <c r="A53" i="32" s="1"/>
  <c r="A54" i="32" s="1"/>
  <c r="A55" i="32" s="1"/>
  <c r="A56" i="32" s="1"/>
  <c r="A57" i="32" s="1"/>
  <c r="A58" i="32" s="1"/>
  <c r="A59" i="32" s="1"/>
  <c r="A60" i="32" s="1"/>
  <c r="A61" i="32" s="1"/>
  <c r="A62" i="32" s="1"/>
  <c r="A63" i="32" s="1"/>
  <c r="A64" i="32" s="1"/>
  <c r="A65" i="32" s="1"/>
  <c r="J267" i="30"/>
  <c r="I267" i="30"/>
  <c r="I138" i="30"/>
  <c r="G138" i="30"/>
  <c r="H138" i="30"/>
  <c r="J138" i="30"/>
  <c r="I140" i="30"/>
  <c r="J140" i="30"/>
  <c r="G140" i="30"/>
  <c r="H140" i="30"/>
  <c r="I132" i="30"/>
  <c r="G132" i="30"/>
  <c r="H132" i="30"/>
  <c r="J132" i="30"/>
  <c r="J157" i="30"/>
  <c r="H157" i="30"/>
  <c r="I157" i="30"/>
  <c r="G157" i="30"/>
  <c r="J159" i="30"/>
  <c r="I159" i="30"/>
  <c r="G159" i="30"/>
  <c r="H159" i="30"/>
  <c r="H150" i="30"/>
  <c r="I150" i="30"/>
  <c r="G150" i="30"/>
  <c r="J150" i="30"/>
  <c r="Q148" i="30"/>
  <c r="AG148" i="30" s="1"/>
  <c r="H391" i="30"/>
  <c r="R148" i="30"/>
  <c r="AH148" i="30" s="1"/>
  <c r="P375" i="30"/>
  <c r="AF375" i="30" s="1"/>
  <c r="J307" i="30"/>
  <c r="U307" i="30" s="1"/>
  <c r="G307" i="30"/>
  <c r="P307" i="30" s="1"/>
  <c r="V148" i="30"/>
  <c r="AL148" i="30" s="1"/>
  <c r="U148" i="30"/>
  <c r="P148" i="30"/>
  <c r="AF148" i="30" s="1"/>
  <c r="N9" i="24"/>
  <c r="P352" i="30"/>
  <c r="O140" i="26"/>
  <c r="V140" i="26"/>
  <c r="I391" i="30"/>
  <c r="T148" i="30"/>
  <c r="AJ148" i="30" s="1"/>
  <c r="G391" i="30"/>
  <c r="K148" i="30"/>
  <c r="K391" i="30" s="1"/>
  <c r="O352" i="30"/>
  <c r="U353" i="30"/>
  <c r="S352" i="30"/>
  <c r="U352" i="30"/>
  <c r="S353" i="30"/>
  <c r="I25" i="24"/>
  <c r="G65" i="32"/>
  <c r="E16" i="12" s="1"/>
  <c r="F65" i="32"/>
  <c r="D16" i="12" s="1"/>
  <c r="P65" i="32"/>
  <c r="N16" i="12" s="1"/>
  <c r="K65" i="32"/>
  <c r="I16" i="12" s="1"/>
  <c r="G367" i="30"/>
  <c r="P367" i="30" s="1"/>
  <c r="H307" i="30"/>
  <c r="R307" i="30" s="1"/>
  <c r="I307" i="30"/>
  <c r="T307" i="30" s="1"/>
  <c r="V171" i="30"/>
  <c r="AL171" i="30" s="1"/>
  <c r="U171" i="30"/>
  <c r="AK171" i="30" s="1"/>
  <c r="Q353" i="30"/>
  <c r="Q352" i="30"/>
  <c r="N18" i="24"/>
  <c r="T375" i="30"/>
  <c r="AJ375" i="30" s="1"/>
  <c r="T353" i="30"/>
  <c r="T352" i="30"/>
  <c r="D34" i="24"/>
  <c r="Q65" i="32"/>
  <c r="O16" i="12" s="1"/>
  <c r="K24" i="24"/>
  <c r="C24" i="24"/>
  <c r="M8" i="24" s="1"/>
  <c r="R29" i="32"/>
  <c r="P10" i="12" s="1"/>
  <c r="J32" i="28" s="1"/>
  <c r="I65" i="32"/>
  <c r="G16" i="12" s="1"/>
  <c r="O65" i="32"/>
  <c r="M16" i="12" s="1"/>
  <c r="N15" i="24"/>
  <c r="G15" i="20"/>
  <c r="I367" i="30"/>
  <c r="S367" i="30" s="1"/>
  <c r="AI367" i="30" s="1"/>
  <c r="H367" i="30"/>
  <c r="E26" i="28"/>
  <c r="G201" i="30"/>
  <c r="AF151" i="26"/>
  <c r="AF158" i="26" s="1"/>
  <c r="AD21" i="26"/>
  <c r="AH21" i="26" s="1"/>
  <c r="AD151" i="26"/>
  <c r="Z312" i="30"/>
  <c r="Z337" i="30"/>
  <c r="Z310" i="30"/>
  <c r="Z306" i="30"/>
  <c r="Z311" i="30"/>
  <c r="L320" i="30"/>
  <c r="AH133" i="26"/>
  <c r="AI283" i="30"/>
  <c r="AI286" i="30" s="1"/>
  <c r="K21" i="28" s="1"/>
  <c r="H32" i="30"/>
  <c r="Z347" i="30"/>
  <c r="Y305" i="30"/>
  <c r="AH121" i="26"/>
  <c r="AP17" i="30"/>
  <c r="AM13" i="30"/>
  <c r="AM65" i="30"/>
  <c r="AD155" i="26"/>
  <c r="AH155" i="26" s="1"/>
  <c r="AH114" i="26"/>
  <c r="S152" i="26"/>
  <c r="W17" i="30"/>
  <c r="W65" i="30"/>
  <c r="AG85" i="26"/>
  <c r="AH85" i="26" s="1"/>
  <c r="S143" i="26"/>
  <c r="H55" i="30"/>
  <c r="I201" i="30"/>
  <c r="Y311" i="30"/>
  <c r="Z13" i="30"/>
  <c r="J55" i="30"/>
  <c r="AH98" i="26"/>
  <c r="Z17" i="30"/>
  <c r="K293" i="30"/>
  <c r="L293" i="30" s="1"/>
  <c r="Z316" i="30"/>
  <c r="U30" i="30"/>
  <c r="Y337" i="30"/>
  <c r="AK30" i="30"/>
  <c r="Y23" i="30"/>
  <c r="AM29" i="30"/>
  <c r="AH108" i="26"/>
  <c r="S146" i="26"/>
  <c r="AO183" i="30"/>
  <c r="G32" i="30"/>
  <c r="J32" i="30"/>
  <c r="Y315" i="30"/>
  <c r="Y336" i="30"/>
  <c r="AP29" i="30"/>
  <c r="AG75" i="26"/>
  <c r="Z27" i="26"/>
  <c r="AH100" i="26"/>
  <c r="AH123" i="26"/>
  <c r="Y27" i="26"/>
  <c r="AH157" i="26"/>
  <c r="AP65" i="30"/>
  <c r="W13" i="30"/>
  <c r="AH110" i="26"/>
  <c r="AJ199" i="30"/>
  <c r="AH104" i="26"/>
  <c r="AH137" i="26"/>
  <c r="W315" i="30"/>
  <c r="AH102" i="26"/>
  <c r="W86" i="26"/>
  <c r="AD154" i="26"/>
  <c r="W311" i="30"/>
  <c r="Z320" i="30"/>
  <c r="Z324" i="30" s="1"/>
  <c r="Y313" i="30"/>
  <c r="R158" i="26"/>
  <c r="Z341" i="30"/>
  <c r="AD18" i="26"/>
  <c r="AH18" i="26" s="1"/>
  <c r="AM23" i="30"/>
  <c r="I55" i="30"/>
  <c r="W22" i="30"/>
  <c r="S156" i="26"/>
  <c r="Z313" i="30"/>
  <c r="AG30" i="30"/>
  <c r="AH125" i="26"/>
  <c r="AP189" i="30"/>
  <c r="W190" i="30"/>
  <c r="Y65" i="30"/>
  <c r="AM17" i="30"/>
  <c r="AG153" i="26"/>
  <c r="AH153" i="26" s="1"/>
  <c r="W303" i="30"/>
  <c r="AD19" i="26"/>
  <c r="S153" i="26"/>
  <c r="W18" i="30"/>
  <c r="AP13" i="30"/>
  <c r="W336" i="30"/>
  <c r="AP23" i="30"/>
  <c r="Z23" i="30"/>
  <c r="S154" i="26"/>
  <c r="AD144" i="26"/>
  <c r="AH144" i="26" s="1"/>
  <c r="W320" i="30"/>
  <c r="W324" i="30" s="1"/>
  <c r="X27" i="26"/>
  <c r="AH116" i="26"/>
  <c r="AD146" i="26"/>
  <c r="AH146" i="26" s="1"/>
  <c r="AF78" i="26"/>
  <c r="K30" i="30"/>
  <c r="L30" i="30" s="1"/>
  <c r="AA158" i="26"/>
  <c r="W347" i="30"/>
  <c r="AD142" i="26"/>
  <c r="AH142" i="26" s="1"/>
  <c r="W305" i="30"/>
  <c r="W23" i="30"/>
  <c r="AD84" i="26"/>
  <c r="S18" i="26"/>
  <c r="S142" i="26"/>
  <c r="Q324" i="30"/>
  <c r="Q158" i="26"/>
  <c r="AJ46" i="30"/>
  <c r="AJ52" i="30" s="1"/>
  <c r="T52" i="30"/>
  <c r="Z183" i="30"/>
  <c r="Y86" i="26"/>
  <c r="Y309" i="30"/>
  <c r="S157" i="26"/>
  <c r="S145" i="26"/>
  <c r="Z314" i="30"/>
  <c r="S155" i="26"/>
  <c r="Z305" i="30"/>
  <c r="AH139" i="26"/>
  <c r="J201" i="30"/>
  <c r="AJ41" i="30"/>
  <c r="AH106" i="26"/>
  <c r="AD10" i="26"/>
  <c r="AD13" i="26" s="1"/>
  <c r="AG10" i="26"/>
  <c r="AG13" i="26" s="1"/>
  <c r="Y283" i="30"/>
  <c r="W314" i="30"/>
  <c r="K286" i="30"/>
  <c r="L286" i="30" s="1"/>
  <c r="O324" i="30"/>
  <c r="Y320" i="30"/>
  <c r="Y324" i="30" s="1"/>
  <c r="Z303" i="30"/>
  <c r="G55" i="30"/>
  <c r="R30" i="30"/>
  <c r="Z189" i="30"/>
  <c r="AB27" i="26"/>
  <c r="X86" i="26"/>
  <c r="AH156" i="26"/>
  <c r="Y183" i="30"/>
  <c r="W40" i="30"/>
  <c r="AH22" i="30"/>
  <c r="AM22" i="30" s="1"/>
  <c r="Z22" i="30"/>
  <c r="W309" i="30"/>
  <c r="Z309" i="30"/>
  <c r="AG147" i="26"/>
  <c r="S19" i="26"/>
  <c r="K300" i="30"/>
  <c r="L300" i="30" s="1"/>
  <c r="T199" i="30"/>
  <c r="Z29" i="30"/>
  <c r="T41" i="30"/>
  <c r="W29" i="30"/>
  <c r="AG284" i="30"/>
  <c r="AO284" i="30" s="1"/>
  <c r="Y284" i="30"/>
  <c r="S144" i="26"/>
  <c r="Q30" i="30"/>
  <c r="AF285" i="30"/>
  <c r="AF286" i="30" s="1"/>
  <c r="P286" i="30"/>
  <c r="AG225" i="26"/>
  <c r="AH141" i="26"/>
  <c r="Z65" i="30"/>
  <c r="AF190" i="30"/>
  <c r="Z190" i="30"/>
  <c r="I32" i="30"/>
  <c r="W183" i="30"/>
  <c r="S16" i="26"/>
  <c r="AF19" i="26"/>
  <c r="AL284" i="30"/>
  <c r="AP284" i="30" s="1"/>
  <c r="W284" i="30"/>
  <c r="AG39" i="30"/>
  <c r="AO39" i="30" s="1"/>
  <c r="W39" i="30"/>
  <c r="Y39" i="30"/>
  <c r="AI16" i="30"/>
  <c r="AI19" i="30" s="1"/>
  <c r="S19" i="30"/>
  <c r="Z284" i="30"/>
  <c r="AH39" i="30"/>
  <c r="Z39" i="30"/>
  <c r="AI55" i="30"/>
  <c r="K12" i="28" s="1"/>
  <c r="AF20" i="26"/>
  <c r="AD26" i="26"/>
  <c r="AH26" i="26" s="1"/>
  <c r="S79" i="26"/>
  <c r="S147" i="26"/>
  <c r="AL18" i="30"/>
  <c r="AP18" i="30" s="1"/>
  <c r="Z18" i="30"/>
  <c r="AI189" i="30"/>
  <c r="AM189" i="30" s="1"/>
  <c r="W189" i="30"/>
  <c r="AD80" i="26"/>
  <c r="Z336" i="30"/>
  <c r="W337" i="30"/>
  <c r="AB86" i="26"/>
  <c r="W313" i="30"/>
  <c r="S151" i="26"/>
  <c r="O158" i="26"/>
  <c r="AF12" i="30"/>
  <c r="Z12" i="30"/>
  <c r="W12" i="30"/>
  <c r="AL40" i="30"/>
  <c r="Z40" i="30"/>
  <c r="L24" i="30"/>
  <c r="AK248" i="30"/>
  <c r="W248" i="30"/>
  <c r="Y248" i="30"/>
  <c r="L46" i="30"/>
  <c r="K52" i="30"/>
  <c r="L52" i="30" s="1"/>
  <c r="AJ24" i="30"/>
  <c r="AJ30" i="30" s="1"/>
  <c r="T30" i="30"/>
  <c r="K19" i="30"/>
  <c r="L19" i="30" s="1"/>
  <c r="S20" i="26"/>
  <c r="S78" i="26"/>
  <c r="AE281" i="30"/>
  <c r="O286" i="30"/>
  <c r="Y281" i="30"/>
  <c r="AJ283" i="30"/>
  <c r="AJ286" i="30" s="1"/>
  <c r="T286" i="30"/>
  <c r="AG16" i="30"/>
  <c r="Q19" i="30"/>
  <c r="Y16" i="30"/>
  <c r="AH187" i="30"/>
  <c r="Z187" i="30"/>
  <c r="AL248" i="30"/>
  <c r="AP248" i="30" s="1"/>
  <c r="Z248" i="30"/>
  <c r="AL46" i="30"/>
  <c r="Z46" i="30"/>
  <c r="AI24" i="30"/>
  <c r="AI30" i="30" s="1"/>
  <c r="S30" i="30"/>
  <c r="L296" i="30"/>
  <c r="L37" i="30"/>
  <c r="K41" i="30"/>
  <c r="AK12" i="30"/>
  <c r="AO12" i="30" s="1"/>
  <c r="Y12" i="30"/>
  <c r="AD76" i="26"/>
  <c r="AG187" i="30"/>
  <c r="AO187" i="30" s="1"/>
  <c r="Y187" i="30"/>
  <c r="W187" i="30"/>
  <c r="AK46" i="30"/>
  <c r="W46" i="30"/>
  <c r="S55" i="30"/>
  <c r="AF14" i="30"/>
  <c r="AP14" i="30" s="1"/>
  <c r="Z14" i="30"/>
  <c r="AG76" i="26"/>
  <c r="AG285" i="30"/>
  <c r="Q286" i="30"/>
  <c r="AO22" i="30"/>
  <c r="AE14" i="30"/>
  <c r="Y14" i="30"/>
  <c r="W14" i="30"/>
  <c r="V86" i="26"/>
  <c r="AE24" i="30"/>
  <c r="Y24" i="30"/>
  <c r="AJ16" i="30"/>
  <c r="AJ19" i="30" s="1"/>
  <c r="T19" i="30"/>
  <c r="M22" i="24"/>
  <c r="M18" i="24"/>
  <c r="AK11" i="30"/>
  <c r="U19" i="30"/>
  <c r="AE198" i="30"/>
  <c r="W198" i="30"/>
  <c r="O199" i="30"/>
  <c r="Y198" i="30"/>
  <c r="Z122" i="26"/>
  <c r="Y341" i="30"/>
  <c r="W341" i="30"/>
  <c r="AE25" i="30"/>
  <c r="W25" i="30"/>
  <c r="O30" i="30"/>
  <c r="Y25" i="30"/>
  <c r="AL10" i="30"/>
  <c r="V19" i="30"/>
  <c r="AK36" i="30"/>
  <c r="U41" i="30"/>
  <c r="W36" i="30"/>
  <c r="Y36" i="30"/>
  <c r="I221" i="26"/>
  <c r="X105" i="26"/>
  <c r="X221" i="26" s="1"/>
  <c r="K241" i="30"/>
  <c r="L241" i="30" s="1"/>
  <c r="L186" i="30"/>
  <c r="K191" i="30"/>
  <c r="S77" i="26"/>
  <c r="AL24" i="30"/>
  <c r="V30" i="30"/>
  <c r="Z24" i="30"/>
  <c r="W24" i="30"/>
  <c r="AL59" i="30"/>
  <c r="Z59" i="30"/>
  <c r="AJ188" i="30"/>
  <c r="AJ191" i="30" s="1"/>
  <c r="T191" i="30"/>
  <c r="AL36" i="30"/>
  <c r="V41" i="30"/>
  <c r="Z36" i="30"/>
  <c r="K255" i="30"/>
  <c r="L255" i="30" s="1"/>
  <c r="V105" i="26"/>
  <c r="AE38" i="30"/>
  <c r="W38" i="30"/>
  <c r="Y38" i="30"/>
  <c r="AB132" i="26"/>
  <c r="Q132" i="26"/>
  <c r="S376" i="30"/>
  <c r="AI376" i="30" s="1"/>
  <c r="T376" i="30"/>
  <c r="AJ376" i="30" s="1"/>
  <c r="AH112" i="26"/>
  <c r="O136" i="26"/>
  <c r="Z136" i="26"/>
  <c r="AA122" i="26"/>
  <c r="O13" i="26"/>
  <c r="W312" i="30"/>
  <c r="Y312" i="30"/>
  <c r="O111" i="26"/>
  <c r="Z111" i="26"/>
  <c r="O86" i="26"/>
  <c r="AH186" i="30"/>
  <c r="AP186" i="30" s="1"/>
  <c r="Z186" i="30"/>
  <c r="AB138" i="26"/>
  <c r="Q138" i="26"/>
  <c r="S21" i="26"/>
  <c r="AG143" i="26"/>
  <c r="I345" i="30"/>
  <c r="J345" i="30"/>
  <c r="G345" i="30"/>
  <c r="H345" i="30"/>
  <c r="AG78" i="26"/>
  <c r="AC86" i="26"/>
  <c r="AL195" i="30"/>
  <c r="V199" i="30"/>
  <c r="Z195" i="30"/>
  <c r="AC27" i="26"/>
  <c r="AB124" i="26"/>
  <c r="M229" i="26"/>
  <c r="Q124" i="26"/>
  <c r="AK59" i="30"/>
  <c r="AO59" i="30" s="1"/>
  <c r="W59" i="30"/>
  <c r="Y59" i="30"/>
  <c r="AL45" i="30"/>
  <c r="V52" i="30"/>
  <c r="Z45" i="30"/>
  <c r="AL282" i="30"/>
  <c r="AP282" i="30" s="1"/>
  <c r="Z282" i="30"/>
  <c r="AC105" i="26"/>
  <c r="N221" i="26"/>
  <c r="R105" i="26"/>
  <c r="AB140" i="26"/>
  <c r="Q140" i="26"/>
  <c r="AB136" i="26"/>
  <c r="Q136" i="26"/>
  <c r="R27" i="26"/>
  <c r="AD25" i="26"/>
  <c r="AH25" i="26" s="1"/>
  <c r="Q225" i="26"/>
  <c r="S225" i="26" s="1"/>
  <c r="AH47" i="30"/>
  <c r="AH52" i="30" s="1"/>
  <c r="R52" i="30"/>
  <c r="AF184" i="30"/>
  <c r="P191" i="30"/>
  <c r="Z184" i="30"/>
  <c r="AF47" i="30"/>
  <c r="Z47" i="30"/>
  <c r="P52" i="30"/>
  <c r="W124" i="26"/>
  <c r="W229" i="26" s="1"/>
  <c r="H229" i="26"/>
  <c r="AK45" i="30"/>
  <c r="Y45" i="30"/>
  <c r="W45" i="30"/>
  <c r="U52" i="30"/>
  <c r="AK282" i="30"/>
  <c r="Y282" i="30"/>
  <c r="W282" i="30"/>
  <c r="U286" i="30"/>
  <c r="M221" i="26"/>
  <c r="AB105" i="26"/>
  <c r="Q105" i="26"/>
  <c r="AL15" i="30"/>
  <c r="AP15" i="30" s="1"/>
  <c r="Z15" i="30"/>
  <c r="AC107" i="26"/>
  <c r="AG107" i="26" s="1"/>
  <c r="R107" i="26"/>
  <c r="T171" i="30"/>
  <c r="AJ171" i="30" s="1"/>
  <c r="S171" i="30"/>
  <c r="AI171" i="30" s="1"/>
  <c r="AO18" i="30"/>
  <c r="K199" i="30"/>
  <c r="L199" i="30" s="1"/>
  <c r="L196" i="30"/>
  <c r="V122" i="26"/>
  <c r="AG77" i="26"/>
  <c r="AH77" i="26" s="1"/>
  <c r="AC115" i="26"/>
  <c r="AG115" i="26" s="1"/>
  <c r="R115" i="26"/>
  <c r="Y316" i="30"/>
  <c r="W316" i="30"/>
  <c r="L304" i="30"/>
  <c r="S80" i="26"/>
  <c r="AC97" i="26"/>
  <c r="AG97" i="26" s="1"/>
  <c r="R97" i="26"/>
  <c r="S75" i="26"/>
  <c r="R86" i="26"/>
  <c r="S76" i="26"/>
  <c r="Q86" i="26"/>
  <c r="I144" i="30"/>
  <c r="G144" i="30"/>
  <c r="H144" i="30"/>
  <c r="J144" i="30"/>
  <c r="AG64" i="30"/>
  <c r="W64" i="30"/>
  <c r="Y64" i="30"/>
  <c r="Y124" i="26"/>
  <c r="Y229" i="26" s="1"/>
  <c r="J229" i="26"/>
  <c r="Y105" i="26"/>
  <c r="Y221" i="26" s="1"/>
  <c r="J221" i="26"/>
  <c r="AK51" i="30"/>
  <c r="Y51" i="30"/>
  <c r="W51" i="30"/>
  <c r="O115" i="26"/>
  <c r="AB115" i="26"/>
  <c r="AF115" i="26" s="1"/>
  <c r="Q115" i="26"/>
  <c r="E11" i="28"/>
  <c r="AL191" i="30"/>
  <c r="AP183" i="30"/>
  <c r="O142" i="30"/>
  <c r="P142" i="30"/>
  <c r="A31" i="28"/>
  <c r="A32" i="28" s="1"/>
  <c r="A33" i="28" s="1"/>
  <c r="A34" i="28" s="1"/>
  <c r="A35" i="28" s="1"/>
  <c r="A36" i="28" s="1"/>
  <c r="O103" i="26"/>
  <c r="Z103" i="26"/>
  <c r="AH37" i="30"/>
  <c r="R41" i="30"/>
  <c r="Z37" i="30"/>
  <c r="AD20" i="26"/>
  <c r="Y306" i="30"/>
  <c r="W306" i="30"/>
  <c r="O138" i="26"/>
  <c r="Z138" i="26"/>
  <c r="AD147" i="26"/>
  <c r="AF147" i="26"/>
  <c r="Y122" i="26"/>
  <c r="W304" i="30"/>
  <c r="Y304" i="30"/>
  <c r="O109" i="26"/>
  <c r="AB111" i="26"/>
  <c r="Q111" i="26"/>
  <c r="AG186" i="30"/>
  <c r="Y186" i="30"/>
  <c r="W186" i="30"/>
  <c r="AG17" i="26"/>
  <c r="AF16" i="26"/>
  <c r="AG47" i="30"/>
  <c r="AG52" i="30" s="1"/>
  <c r="Q52" i="30"/>
  <c r="AE184" i="30"/>
  <c r="Y184" i="30"/>
  <c r="O191" i="30"/>
  <c r="W184" i="30"/>
  <c r="AE185" i="30"/>
  <c r="Y185" i="30"/>
  <c r="W185" i="30"/>
  <c r="AH185" i="30"/>
  <c r="R191" i="30"/>
  <c r="V124" i="26"/>
  <c r="G229" i="26"/>
  <c r="AM183" i="30"/>
  <c r="AF188" i="30"/>
  <c r="Z188" i="30"/>
  <c r="L221" i="26"/>
  <c r="AA105" i="26"/>
  <c r="AA221" i="26" s="1"/>
  <c r="AK285" i="30"/>
  <c r="W285" i="30"/>
  <c r="Y285" i="30"/>
  <c r="N23" i="24"/>
  <c r="N19" i="24"/>
  <c r="N14" i="24"/>
  <c r="N11" i="24"/>
  <c r="N10" i="24"/>
  <c r="N17" i="24"/>
  <c r="N13" i="24"/>
  <c r="N20" i="24"/>
  <c r="N12" i="24"/>
  <c r="N21" i="24"/>
  <c r="H25" i="24"/>
  <c r="E25" i="24"/>
  <c r="N16" i="24"/>
  <c r="N8" i="24"/>
  <c r="N7" i="24"/>
  <c r="AC132" i="26"/>
  <c r="AG132" i="26" s="1"/>
  <c r="R132" i="26"/>
  <c r="AF145" i="26"/>
  <c r="AD145" i="26"/>
  <c r="O107" i="26"/>
  <c r="AB107" i="26"/>
  <c r="AF107" i="26" s="1"/>
  <c r="Q107" i="26"/>
  <c r="O171" i="30"/>
  <c r="P171" i="30"/>
  <c r="K171" i="30"/>
  <c r="L171" i="30" s="1"/>
  <c r="S191" i="30"/>
  <c r="S201" i="30" s="1"/>
  <c r="Z196" i="30"/>
  <c r="AL196" i="30"/>
  <c r="AP196" i="30" s="1"/>
  <c r="O122" i="26"/>
  <c r="AG80" i="26"/>
  <c r="G169" i="30"/>
  <c r="H169" i="30"/>
  <c r="I169" i="30"/>
  <c r="J169" i="30"/>
  <c r="AC109" i="26"/>
  <c r="AG109" i="26" s="1"/>
  <c r="R109" i="26"/>
  <c r="AD75" i="26"/>
  <c r="L24" i="24"/>
  <c r="AB97" i="26"/>
  <c r="Q97" i="26"/>
  <c r="J113" i="26"/>
  <c r="Y113" i="26" s="1"/>
  <c r="L113" i="26"/>
  <c r="AA113" i="26" s="1"/>
  <c r="M113" i="26"/>
  <c r="K113" i="26"/>
  <c r="H113" i="26"/>
  <c r="W113" i="26" s="1"/>
  <c r="I113" i="26"/>
  <c r="X113" i="26" s="1"/>
  <c r="G113" i="26"/>
  <c r="V113" i="26" s="1"/>
  <c r="N113" i="26"/>
  <c r="AA86" i="26"/>
  <c r="AD17" i="26"/>
  <c r="AC103" i="26"/>
  <c r="AG103" i="26" s="1"/>
  <c r="R103" i="26"/>
  <c r="AF25" i="30"/>
  <c r="Z25" i="30"/>
  <c r="P30" i="30"/>
  <c r="H201" i="30"/>
  <c r="AF10" i="30"/>
  <c r="Z10" i="30"/>
  <c r="W10" i="30"/>
  <c r="P19" i="30"/>
  <c r="AL16" i="30"/>
  <c r="W16" i="30"/>
  <c r="Z16" i="30"/>
  <c r="X124" i="26"/>
  <c r="X229" i="26" s="1"/>
  <c r="I229" i="26"/>
  <c r="AK195" i="30"/>
  <c r="U199" i="30"/>
  <c r="U201" i="30" s="1"/>
  <c r="Y195" i="30"/>
  <c r="W195" i="30"/>
  <c r="AE11" i="30"/>
  <c r="Y11" i="30"/>
  <c r="O19" i="30"/>
  <c r="W11" i="30"/>
  <c r="O132" i="26"/>
  <c r="Z132" i="26"/>
  <c r="U376" i="30"/>
  <c r="AK376" i="30" s="1"/>
  <c r="V376" i="30"/>
  <c r="AL376" i="30" s="1"/>
  <c r="AB122" i="26"/>
  <c r="Q122" i="26"/>
  <c r="S142" i="30"/>
  <c r="AI142" i="30" s="1"/>
  <c r="T142" i="30"/>
  <c r="AJ142" i="30" s="1"/>
  <c r="AH10" i="30"/>
  <c r="AH19" i="30" s="1"/>
  <c r="R19" i="30"/>
  <c r="O124" i="26"/>
  <c r="O229" i="26" s="1"/>
  <c r="Z124" i="26"/>
  <c r="Z229" i="26" s="1"/>
  <c r="K229" i="26"/>
  <c r="AG37" i="30"/>
  <c r="Y37" i="30"/>
  <c r="Q41" i="30"/>
  <c r="W37" i="30"/>
  <c r="AE47" i="30"/>
  <c r="Y47" i="30"/>
  <c r="W47" i="30"/>
  <c r="AF38" i="30"/>
  <c r="P41" i="30"/>
  <c r="Z38" i="30"/>
  <c r="AK15" i="30"/>
  <c r="W15" i="30"/>
  <c r="Y15" i="30"/>
  <c r="AC122" i="26"/>
  <c r="R122" i="26"/>
  <c r="AH152" i="26"/>
  <c r="O97" i="26"/>
  <c r="Z97" i="26"/>
  <c r="AH11" i="26"/>
  <c r="AF185" i="30"/>
  <c r="Z185" i="30"/>
  <c r="AG185" i="30"/>
  <c r="Q191" i="30"/>
  <c r="AC124" i="26"/>
  <c r="R124" i="26"/>
  <c r="N229" i="26"/>
  <c r="AH197" i="30"/>
  <c r="AP197" i="30" s="1"/>
  <c r="Z197" i="30"/>
  <c r="AL281" i="30"/>
  <c r="Z281" i="30"/>
  <c r="V286" i="30"/>
  <c r="W281" i="30"/>
  <c r="AE188" i="30"/>
  <c r="W188" i="30"/>
  <c r="Y188" i="30"/>
  <c r="O105" i="26"/>
  <c r="Z105" i="26"/>
  <c r="Z221" i="26" s="1"/>
  <c r="K221" i="26"/>
  <c r="AF11" i="30"/>
  <c r="AP11" i="30" s="1"/>
  <c r="Z11" i="30"/>
  <c r="AL285" i="30"/>
  <c r="Z285" i="30"/>
  <c r="AH194" i="30"/>
  <c r="Z194" i="30"/>
  <c r="R199" i="30"/>
  <c r="O376" i="30"/>
  <c r="K376" i="30"/>
  <c r="L376" i="30" s="1"/>
  <c r="P376" i="30"/>
  <c r="Q171" i="30"/>
  <c r="AG171" i="30" s="1"/>
  <c r="R171" i="30"/>
  <c r="AH171" i="30" s="1"/>
  <c r="AK196" i="30"/>
  <c r="Y196" i="30"/>
  <c r="W196" i="30"/>
  <c r="X122" i="26"/>
  <c r="Y310" i="30"/>
  <c r="W310" i="30"/>
  <c r="I342" i="30"/>
  <c r="G342" i="30"/>
  <c r="H342" i="30"/>
  <c r="J342" i="30"/>
  <c r="AF75" i="26"/>
  <c r="AB109" i="26"/>
  <c r="AF109" i="26" s="1"/>
  <c r="Q109" i="26"/>
  <c r="AC111" i="26"/>
  <c r="AG111" i="26" s="1"/>
  <c r="R111" i="26"/>
  <c r="S85" i="26"/>
  <c r="S25" i="26"/>
  <c r="AB13" i="26"/>
  <c r="AF10" i="26"/>
  <c r="K142" i="30"/>
  <c r="L142" i="30" s="1"/>
  <c r="AC138" i="26"/>
  <c r="AG138" i="26" s="1"/>
  <c r="R138" i="26"/>
  <c r="S84" i="26"/>
  <c r="S26" i="26"/>
  <c r="R142" i="30"/>
  <c r="AH142" i="30" s="1"/>
  <c r="Q142" i="30"/>
  <c r="AG142" i="30" s="1"/>
  <c r="AF76" i="26"/>
  <c r="Z86" i="26"/>
  <c r="AD143" i="26"/>
  <c r="E154" i="30"/>
  <c r="AB103" i="26"/>
  <c r="Q103" i="26"/>
  <c r="AH283" i="30"/>
  <c r="W283" i="30"/>
  <c r="Z283" i="30"/>
  <c r="R286" i="30"/>
  <c r="AA27" i="26"/>
  <c r="AH64" i="30"/>
  <c r="AP64" i="30" s="1"/>
  <c r="Z64" i="30"/>
  <c r="AA124" i="26"/>
  <c r="AA229" i="26" s="1"/>
  <c r="L229" i="26"/>
  <c r="AG197" i="30"/>
  <c r="W197" i="30"/>
  <c r="Y197" i="30"/>
  <c r="AF198" i="30"/>
  <c r="P199" i="30"/>
  <c r="Z198" i="30"/>
  <c r="W105" i="26"/>
  <c r="W221" i="26" s="1"/>
  <c r="H221" i="26"/>
  <c r="L11" i="30"/>
  <c r="AC140" i="26"/>
  <c r="AG140" i="26" s="1"/>
  <c r="R140" i="26"/>
  <c r="K259" i="30"/>
  <c r="L259" i="30" s="1"/>
  <c r="AL51" i="30"/>
  <c r="AP51" i="30" s="1"/>
  <c r="Z51" i="30"/>
  <c r="AG194" i="30"/>
  <c r="Q199" i="30"/>
  <c r="Y194" i="30"/>
  <c r="W194" i="30"/>
  <c r="R376" i="30"/>
  <c r="AH376" i="30" s="1"/>
  <c r="Q376" i="30"/>
  <c r="AG376" i="30" s="1"/>
  <c r="AC136" i="26"/>
  <c r="AG136" i="26" s="1"/>
  <c r="R136" i="26"/>
  <c r="W122" i="26"/>
  <c r="AD79" i="26"/>
  <c r="AH79" i="26" s="1"/>
  <c r="U367" i="30"/>
  <c r="AK367" i="30" s="1"/>
  <c r="V367" i="30"/>
  <c r="AL367" i="30" s="1"/>
  <c r="V191" i="30"/>
  <c r="AD78" i="26"/>
  <c r="AF84" i="26"/>
  <c r="V27" i="26"/>
  <c r="Q27" i="26"/>
  <c r="U142" i="30"/>
  <c r="AK142" i="30" s="1"/>
  <c r="V142" i="30"/>
  <c r="AL142" i="30" s="1"/>
  <c r="AF143" i="26"/>
  <c r="L336" i="30"/>
  <c r="AF225" i="26"/>
  <c r="AG16" i="26"/>
  <c r="S17" i="26"/>
  <c r="O27" i="26"/>
  <c r="AD16" i="26"/>
  <c r="AH12" i="26"/>
  <c r="S10" i="26"/>
  <c r="S13" i="26" s="1"/>
  <c r="R13" i="26"/>
  <c r="M21" i="24" l="1"/>
  <c r="M12" i="24"/>
  <c r="M9" i="24"/>
  <c r="F25" i="24"/>
  <c r="M16" i="24"/>
  <c r="G25" i="24"/>
  <c r="V134" i="30"/>
  <c r="AL134" i="30" s="1"/>
  <c r="P134" i="30"/>
  <c r="G329" i="30"/>
  <c r="P329" i="30" s="1"/>
  <c r="E331" i="30"/>
  <c r="H276" i="30"/>
  <c r="Q134" i="30"/>
  <c r="AG134" i="30" s="1"/>
  <c r="AO134" i="30" s="1"/>
  <c r="K134" i="30"/>
  <c r="L134" i="30" s="1"/>
  <c r="K271" i="30"/>
  <c r="L271" i="30" s="1"/>
  <c r="K257" i="30"/>
  <c r="L257" i="30" s="1"/>
  <c r="M19" i="24"/>
  <c r="L62" i="10"/>
  <c r="G276" i="30"/>
  <c r="J276" i="30"/>
  <c r="K269" i="30"/>
  <c r="L269" i="30" s="1"/>
  <c r="R136" i="30"/>
  <c r="AH136" i="30" s="1"/>
  <c r="Q136" i="30"/>
  <c r="AG136" i="30" s="1"/>
  <c r="V136" i="30"/>
  <c r="AL136" i="30" s="1"/>
  <c r="U136" i="30"/>
  <c r="AK136" i="30" s="1"/>
  <c r="O136" i="30"/>
  <c r="P136" i="30"/>
  <c r="K136" i="30"/>
  <c r="L136" i="30" s="1"/>
  <c r="S136" i="30"/>
  <c r="AI136" i="30" s="1"/>
  <c r="T136" i="30"/>
  <c r="AJ136" i="30" s="1"/>
  <c r="G252" i="30"/>
  <c r="O126" i="30"/>
  <c r="K126" i="30"/>
  <c r="L126" i="30" s="1"/>
  <c r="P126" i="30"/>
  <c r="V126" i="30"/>
  <c r="AL126" i="30" s="1"/>
  <c r="U126" i="30"/>
  <c r="AK126" i="30" s="1"/>
  <c r="S126" i="30"/>
  <c r="AI126" i="30" s="1"/>
  <c r="T126" i="30"/>
  <c r="AJ126" i="30" s="1"/>
  <c r="Q126" i="30"/>
  <c r="AG126" i="30" s="1"/>
  <c r="R126" i="30"/>
  <c r="AH126" i="30" s="1"/>
  <c r="R130" i="30"/>
  <c r="AH130" i="30" s="1"/>
  <c r="Q130" i="30"/>
  <c r="AG130" i="30" s="1"/>
  <c r="U130" i="30"/>
  <c r="AK130" i="30" s="1"/>
  <c r="V130" i="30"/>
  <c r="AL130" i="30" s="1"/>
  <c r="O130" i="30"/>
  <c r="K130" i="30"/>
  <c r="L130" i="30" s="1"/>
  <c r="P130" i="30"/>
  <c r="AD225" i="26"/>
  <c r="AH225" i="26" s="1"/>
  <c r="S130" i="30"/>
  <c r="AI130" i="30" s="1"/>
  <c r="T130" i="30"/>
  <c r="AJ130" i="30" s="1"/>
  <c r="I252" i="30"/>
  <c r="J252" i="30"/>
  <c r="K245" i="30"/>
  <c r="L245" i="30" s="1"/>
  <c r="H252" i="30"/>
  <c r="K243" i="30"/>
  <c r="L243" i="30" s="1"/>
  <c r="K239" i="30"/>
  <c r="L239" i="30" s="1"/>
  <c r="K237" i="30"/>
  <c r="L237" i="30" s="1"/>
  <c r="O173" i="30"/>
  <c r="P173" i="30"/>
  <c r="K173" i="30"/>
  <c r="L173" i="30" s="1"/>
  <c r="U173" i="30"/>
  <c r="AK173" i="30" s="1"/>
  <c r="V173" i="30"/>
  <c r="AL173" i="30" s="1"/>
  <c r="R173" i="30"/>
  <c r="AH173" i="30" s="1"/>
  <c r="Q173" i="30"/>
  <c r="AG173" i="30" s="1"/>
  <c r="S173" i="30"/>
  <c r="AI173" i="30" s="1"/>
  <c r="T173" i="30"/>
  <c r="AJ173" i="30" s="1"/>
  <c r="V167" i="30"/>
  <c r="AL167" i="30" s="1"/>
  <c r="U167" i="30"/>
  <c r="AK167" i="30" s="1"/>
  <c r="Q167" i="30"/>
  <c r="AG167" i="30" s="1"/>
  <c r="R167" i="30"/>
  <c r="AH167" i="30" s="1"/>
  <c r="O167" i="30"/>
  <c r="K167" i="30"/>
  <c r="L167" i="30" s="1"/>
  <c r="P167" i="30"/>
  <c r="S167" i="30"/>
  <c r="AI167" i="30" s="1"/>
  <c r="T167" i="30"/>
  <c r="AJ167" i="30" s="1"/>
  <c r="U165" i="30"/>
  <c r="AK165" i="30" s="1"/>
  <c r="V165" i="30"/>
  <c r="AL165" i="30" s="1"/>
  <c r="P165" i="30"/>
  <c r="K165" i="30"/>
  <c r="L165" i="30" s="1"/>
  <c r="O165" i="30"/>
  <c r="S165" i="30"/>
  <c r="AI165" i="30" s="1"/>
  <c r="T165" i="30"/>
  <c r="AJ165" i="30" s="1"/>
  <c r="Q165" i="30"/>
  <c r="AG165" i="30" s="1"/>
  <c r="R165" i="30"/>
  <c r="AH165" i="30" s="1"/>
  <c r="Q163" i="30"/>
  <c r="AG163" i="30" s="1"/>
  <c r="R163" i="30"/>
  <c r="AH163" i="30" s="1"/>
  <c r="O163" i="30"/>
  <c r="K163" i="30"/>
  <c r="L163" i="30" s="1"/>
  <c r="P163" i="30"/>
  <c r="U163" i="30"/>
  <c r="AK163" i="30" s="1"/>
  <c r="V163" i="30"/>
  <c r="AL163" i="30" s="1"/>
  <c r="S163" i="30"/>
  <c r="AI163" i="30" s="1"/>
  <c r="T163" i="30"/>
  <c r="AJ163" i="30" s="1"/>
  <c r="O161" i="30"/>
  <c r="K161" i="30"/>
  <c r="L161" i="30" s="1"/>
  <c r="P161" i="30"/>
  <c r="V161" i="30"/>
  <c r="AL161" i="30" s="1"/>
  <c r="U161" i="30"/>
  <c r="AK161" i="30" s="1"/>
  <c r="S161" i="30"/>
  <c r="AI161" i="30" s="1"/>
  <c r="T161" i="30"/>
  <c r="AJ161" i="30" s="1"/>
  <c r="Q161" i="30"/>
  <c r="AG161" i="30" s="1"/>
  <c r="R161" i="30"/>
  <c r="AH161" i="30" s="1"/>
  <c r="V152" i="30"/>
  <c r="AL152" i="30" s="1"/>
  <c r="U152" i="30"/>
  <c r="AK152" i="30" s="1"/>
  <c r="K152" i="30"/>
  <c r="L152" i="30" s="1"/>
  <c r="O152" i="30"/>
  <c r="P152" i="30"/>
  <c r="S152" i="30"/>
  <c r="AI152" i="30" s="1"/>
  <c r="T152" i="30"/>
  <c r="AJ152" i="30" s="1"/>
  <c r="R152" i="30"/>
  <c r="AH152" i="30" s="1"/>
  <c r="Q152" i="30"/>
  <c r="AG152" i="30" s="1"/>
  <c r="O146" i="30"/>
  <c r="K146" i="30"/>
  <c r="L146" i="30" s="1"/>
  <c r="P146" i="30"/>
  <c r="U146" i="30"/>
  <c r="AK146" i="30" s="1"/>
  <c r="V146" i="30"/>
  <c r="AL146" i="30" s="1"/>
  <c r="Q146" i="30"/>
  <c r="AG146" i="30" s="1"/>
  <c r="R146" i="30"/>
  <c r="AH146" i="30" s="1"/>
  <c r="S146" i="30"/>
  <c r="AI146" i="30" s="1"/>
  <c r="T146" i="30"/>
  <c r="AJ146" i="30" s="1"/>
  <c r="A25" i="10"/>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Z349" i="30"/>
  <c r="AO375" i="30"/>
  <c r="Y349" i="30"/>
  <c r="W349" i="30"/>
  <c r="A25" i="26"/>
  <c r="A26" i="26" s="1"/>
  <c r="A27" i="26" s="1"/>
  <c r="V99" i="26"/>
  <c r="V212" i="26" s="1"/>
  <c r="G212" i="26"/>
  <c r="AG27" i="26"/>
  <c r="K212" i="26"/>
  <c r="N212" i="26"/>
  <c r="Z353" i="30"/>
  <c r="AA99" i="26"/>
  <c r="AA212" i="26" s="1"/>
  <c r="J212" i="26"/>
  <c r="W99" i="26"/>
  <c r="R99" i="26"/>
  <c r="O99" i="26"/>
  <c r="O212" i="26" s="1"/>
  <c r="M212" i="26"/>
  <c r="Q99" i="26"/>
  <c r="X99" i="26"/>
  <c r="K267" i="30"/>
  <c r="L267" i="30" s="1"/>
  <c r="Y375" i="30"/>
  <c r="I276" i="30"/>
  <c r="M20" i="24"/>
  <c r="K140" i="30"/>
  <c r="L140" i="30" s="1"/>
  <c r="K132" i="30"/>
  <c r="L132" i="30" s="1"/>
  <c r="K138" i="30"/>
  <c r="L138" i="30" s="1"/>
  <c r="S159" i="30"/>
  <c r="AI159" i="30" s="1"/>
  <c r="T159" i="30"/>
  <c r="AJ159" i="30" s="1"/>
  <c r="U159" i="30"/>
  <c r="AK159" i="30" s="1"/>
  <c r="V159" i="30"/>
  <c r="AL159" i="30" s="1"/>
  <c r="O157" i="30"/>
  <c r="P157" i="30"/>
  <c r="S157" i="30"/>
  <c r="AI157" i="30" s="1"/>
  <c r="T157" i="30"/>
  <c r="AJ157" i="30" s="1"/>
  <c r="Q157" i="30"/>
  <c r="AG157" i="30" s="1"/>
  <c r="R157" i="30"/>
  <c r="AH157" i="30" s="1"/>
  <c r="V157" i="30"/>
  <c r="AL157" i="30" s="1"/>
  <c r="U157" i="30"/>
  <c r="AK157" i="30" s="1"/>
  <c r="U132" i="30"/>
  <c r="AK132" i="30" s="1"/>
  <c r="V132" i="30"/>
  <c r="AL132" i="30" s="1"/>
  <c r="Q132" i="30"/>
  <c r="AG132" i="30" s="1"/>
  <c r="R132" i="30"/>
  <c r="AH132" i="30" s="1"/>
  <c r="O132" i="30"/>
  <c r="P132" i="30"/>
  <c r="S132" i="30"/>
  <c r="AI132" i="30" s="1"/>
  <c r="T132" i="30"/>
  <c r="AJ132" i="30" s="1"/>
  <c r="Q140" i="30"/>
  <c r="AG140" i="30" s="1"/>
  <c r="R140" i="30"/>
  <c r="AH140" i="30" s="1"/>
  <c r="O140" i="30"/>
  <c r="P140" i="30"/>
  <c r="U140" i="30"/>
  <c r="AK140" i="30" s="1"/>
  <c r="V140" i="30"/>
  <c r="AL140" i="30" s="1"/>
  <c r="S140" i="30"/>
  <c r="AI140" i="30" s="1"/>
  <c r="T140" i="30"/>
  <c r="AJ140" i="30" s="1"/>
  <c r="U150" i="30"/>
  <c r="AK150" i="30" s="1"/>
  <c r="V150" i="30"/>
  <c r="AL150" i="30" s="1"/>
  <c r="U138" i="30"/>
  <c r="AK138" i="30" s="1"/>
  <c r="V138" i="30"/>
  <c r="AL138" i="30" s="1"/>
  <c r="O150" i="30"/>
  <c r="P150" i="30"/>
  <c r="K150" i="30"/>
  <c r="L150" i="30" s="1"/>
  <c r="R138" i="30"/>
  <c r="AH138" i="30" s="1"/>
  <c r="Q138" i="30"/>
  <c r="AG138" i="30" s="1"/>
  <c r="Q150" i="30"/>
  <c r="AG150" i="30" s="1"/>
  <c r="R150" i="30"/>
  <c r="AH150" i="30" s="1"/>
  <c r="T138" i="30"/>
  <c r="AJ138" i="30" s="1"/>
  <c r="S138" i="30"/>
  <c r="AI138" i="30" s="1"/>
  <c r="S150" i="30"/>
  <c r="AI150" i="30" s="1"/>
  <c r="T150" i="30"/>
  <c r="AJ150" i="30" s="1"/>
  <c r="Q159" i="30"/>
  <c r="AG159" i="30" s="1"/>
  <c r="R159" i="30"/>
  <c r="AH159" i="30" s="1"/>
  <c r="K159" i="30"/>
  <c r="L159" i="30" s="1"/>
  <c r="O138" i="30"/>
  <c r="P138" i="30"/>
  <c r="O159" i="30"/>
  <c r="P159" i="30"/>
  <c r="K157" i="30"/>
  <c r="L157" i="30" s="1"/>
  <c r="Y148" i="30"/>
  <c r="M10" i="24"/>
  <c r="AP375" i="30"/>
  <c r="O307" i="30"/>
  <c r="V307" i="30"/>
  <c r="Z307" i="30" s="1"/>
  <c r="G317" i="30"/>
  <c r="G326" i="30" s="1"/>
  <c r="J317" i="30"/>
  <c r="J326" i="30" s="1"/>
  <c r="AK148" i="30"/>
  <c r="AO148" i="30" s="1"/>
  <c r="AP148" i="30"/>
  <c r="M17" i="24"/>
  <c r="M14" i="24"/>
  <c r="M15" i="24"/>
  <c r="M13" i="24"/>
  <c r="M23" i="24"/>
  <c r="D25" i="24"/>
  <c r="M7" i="24"/>
  <c r="M11" i="24"/>
  <c r="AF140" i="26"/>
  <c r="W148" i="30"/>
  <c r="Z148" i="30"/>
  <c r="L148" i="30"/>
  <c r="Z375" i="30"/>
  <c r="N32" i="24"/>
  <c r="E32" i="24"/>
  <c r="E24" i="28"/>
  <c r="I329" i="30"/>
  <c r="S329" i="30" s="1"/>
  <c r="J329" i="30"/>
  <c r="U329" i="30" s="1"/>
  <c r="H329" i="30"/>
  <c r="R329" i="30" s="1"/>
  <c r="O367" i="30"/>
  <c r="AE367" i="30" s="1"/>
  <c r="Y352" i="30"/>
  <c r="Y353" i="30"/>
  <c r="W375" i="30"/>
  <c r="R65" i="32"/>
  <c r="P16" i="12" s="1"/>
  <c r="H32" i="28" s="1"/>
  <c r="Q307" i="30"/>
  <c r="H317" i="30"/>
  <c r="H326" i="30" s="1"/>
  <c r="K307" i="30"/>
  <c r="L307" i="30" s="1"/>
  <c r="S307" i="30"/>
  <c r="I317" i="30"/>
  <c r="I326" i="30" s="1"/>
  <c r="AM375" i="30"/>
  <c r="W352" i="30"/>
  <c r="T367" i="30"/>
  <c r="AJ367" i="30" s="1"/>
  <c r="W353" i="30"/>
  <c r="Z352" i="30"/>
  <c r="C37" i="28"/>
  <c r="K367" i="30"/>
  <c r="L367" i="30" s="1"/>
  <c r="R367" i="30"/>
  <c r="AH367" i="30" s="1"/>
  <c r="Q367" i="30"/>
  <c r="AG367" i="30" s="1"/>
  <c r="AA13" i="30"/>
  <c r="AB13" i="30" s="1"/>
  <c r="AH151" i="26"/>
  <c r="AQ13" i="30"/>
  <c r="AR13" i="30" s="1"/>
  <c r="AH76" i="26"/>
  <c r="AD158" i="26"/>
  <c r="AP46" i="30"/>
  <c r="AA314" i="30"/>
  <c r="AB314" i="30" s="1"/>
  <c r="P32" i="30"/>
  <c r="AA311" i="30"/>
  <c r="AB311" i="30" s="1"/>
  <c r="H222" i="26"/>
  <c r="E67" i="10" s="1"/>
  <c r="P172" i="30" s="1"/>
  <c r="AF172" i="30" s="1"/>
  <c r="AA17" i="30"/>
  <c r="AB17" i="30" s="1"/>
  <c r="AQ29" i="30"/>
  <c r="AR29" i="30" s="1"/>
  <c r="AQ17" i="30"/>
  <c r="AR17" i="30" s="1"/>
  <c r="AJ55" i="30"/>
  <c r="AH84" i="26"/>
  <c r="AA65" i="30"/>
  <c r="AB65" i="30" s="1"/>
  <c r="AA347" i="30"/>
  <c r="AB347" i="30" s="1"/>
  <c r="O221" i="26"/>
  <c r="O222" i="26" s="1"/>
  <c r="L67" i="10" s="1"/>
  <c r="AO283" i="30"/>
  <c r="AQ65" i="30"/>
  <c r="AR65" i="30" s="1"/>
  <c r="V201" i="30"/>
  <c r="R32" i="30"/>
  <c r="AA337" i="30"/>
  <c r="AB337" i="30" s="1"/>
  <c r="AH19" i="26"/>
  <c r="AQ23" i="30"/>
  <c r="AR23" i="30" s="1"/>
  <c r="AA315" i="30"/>
  <c r="AB315" i="30" s="1"/>
  <c r="AH80" i="26"/>
  <c r="T55" i="30"/>
  <c r="AP285" i="30"/>
  <c r="AJ201" i="30"/>
  <c r="U32" i="30"/>
  <c r="AA18" i="30"/>
  <c r="AB18" i="30" s="1"/>
  <c r="AH154" i="26"/>
  <c r="AA22" i="30"/>
  <c r="AB22" i="30" s="1"/>
  <c r="AA189" i="30"/>
  <c r="AB189" i="30" s="1"/>
  <c r="AA309" i="30"/>
  <c r="AB309" i="30" s="1"/>
  <c r="AA303" i="30"/>
  <c r="AB303" i="30" s="1"/>
  <c r="AM18" i="30"/>
  <c r="AQ18" i="30" s="1"/>
  <c r="AR18" i="30" s="1"/>
  <c r="AA23" i="30"/>
  <c r="AB23" i="30" s="1"/>
  <c r="W30" i="30"/>
  <c r="AA336" i="30"/>
  <c r="AB336" i="30" s="1"/>
  <c r="AA183" i="30"/>
  <c r="AB183" i="30" s="1"/>
  <c r="Y222" i="26"/>
  <c r="G72" i="10" s="1"/>
  <c r="AO24" i="30"/>
  <c r="AG158" i="26"/>
  <c r="AA312" i="30"/>
  <c r="AB312" i="30" s="1"/>
  <c r="AA190" i="30"/>
  <c r="AB190" i="30" s="1"/>
  <c r="S158" i="26"/>
  <c r="AA305" i="30"/>
  <c r="AB305" i="30" s="1"/>
  <c r="AA313" i="30"/>
  <c r="AB313" i="30" s="1"/>
  <c r="AA64" i="30"/>
  <c r="AB64" i="30" s="1"/>
  <c r="AP188" i="30"/>
  <c r="AA40" i="30"/>
  <c r="AB40" i="30" s="1"/>
  <c r="AI32" i="30"/>
  <c r="K11" i="28" s="1"/>
  <c r="AA12" i="30"/>
  <c r="AB12" i="30" s="1"/>
  <c r="AA46" i="30"/>
  <c r="AB46" i="30" s="1"/>
  <c r="AH191" i="30"/>
  <c r="AA306" i="30"/>
  <c r="AB306" i="30" s="1"/>
  <c r="AA341" i="30"/>
  <c r="AB341" i="30" s="1"/>
  <c r="AA320" i="30"/>
  <c r="AA16" i="30"/>
  <c r="AB16" i="30" s="1"/>
  <c r="AH20" i="26"/>
  <c r="J222" i="26"/>
  <c r="G67" i="10" s="1"/>
  <c r="R172" i="30" s="1"/>
  <c r="AH172" i="30" s="1"/>
  <c r="T201" i="30"/>
  <c r="K32" i="30"/>
  <c r="L32" i="30" s="1"/>
  <c r="AH10" i="26"/>
  <c r="AH13" i="26" s="1"/>
  <c r="P55" i="30"/>
  <c r="AA51" i="30"/>
  <c r="AB51" i="30" s="1"/>
  <c r="X230" i="26"/>
  <c r="F74" i="10" s="1"/>
  <c r="AA14" i="30"/>
  <c r="AB14" i="30" s="1"/>
  <c r="K222" i="26"/>
  <c r="H67" i="10" s="1"/>
  <c r="S172" i="30" s="1"/>
  <c r="AI172" i="30" s="1"/>
  <c r="AA39" i="30"/>
  <c r="AB39" i="30" s="1"/>
  <c r="AD97" i="26"/>
  <c r="AL19" i="30"/>
  <c r="S124" i="26"/>
  <c r="K144" i="30"/>
  <c r="L144" i="30" s="1"/>
  <c r="AD136" i="26"/>
  <c r="Y30" i="30"/>
  <c r="AA284" i="30"/>
  <c r="AB284" i="30" s="1"/>
  <c r="AD138" i="26"/>
  <c r="AA310" i="30"/>
  <c r="AB310" i="30" s="1"/>
  <c r="AM190" i="30"/>
  <c r="AP190" i="30"/>
  <c r="AF13" i="26"/>
  <c r="Z222" i="26"/>
  <c r="H72" i="10" s="1"/>
  <c r="AA185" i="30"/>
  <c r="AB185" i="30" s="1"/>
  <c r="K230" i="26"/>
  <c r="H68" i="10" s="1"/>
  <c r="AA316" i="30"/>
  <c r="AB316" i="30" s="1"/>
  <c r="AA248" i="30"/>
  <c r="AB248" i="30" s="1"/>
  <c r="S136" i="26"/>
  <c r="R55" i="30"/>
  <c r="AA188" i="30"/>
  <c r="AB188" i="30" s="1"/>
  <c r="AA186" i="30"/>
  <c r="AB186" i="30" s="1"/>
  <c r="AG286" i="30"/>
  <c r="J21" i="28" s="1"/>
  <c r="AA29" i="30"/>
  <c r="AB29" i="30" s="1"/>
  <c r="AD111" i="26"/>
  <c r="AM284" i="30"/>
  <c r="AQ284" i="30" s="1"/>
  <c r="AR284" i="30" s="1"/>
  <c r="AF27" i="26"/>
  <c r="AH16" i="26"/>
  <c r="AG191" i="30"/>
  <c r="AH78" i="26"/>
  <c r="AA24" i="30"/>
  <c r="AB24" i="30" s="1"/>
  <c r="Q32" i="30"/>
  <c r="Q201" i="30"/>
  <c r="K169" i="30"/>
  <c r="L169" i="30" s="1"/>
  <c r="AJ32" i="30"/>
  <c r="AM46" i="30"/>
  <c r="AP22" i="30"/>
  <c r="AQ22" i="30" s="1"/>
  <c r="AR22" i="30" s="1"/>
  <c r="AH30" i="30"/>
  <c r="AH32" i="30" s="1"/>
  <c r="I230" i="26"/>
  <c r="F68" i="10" s="1"/>
  <c r="R201" i="30"/>
  <c r="W191" i="30"/>
  <c r="AF111" i="26"/>
  <c r="AM47" i="30"/>
  <c r="K201" i="30"/>
  <c r="L201" i="30" s="1"/>
  <c r="S32" i="30"/>
  <c r="AP185" i="30"/>
  <c r="Z230" i="26"/>
  <c r="H74" i="10" s="1"/>
  <c r="AA304" i="30"/>
  <c r="AB304" i="30" s="1"/>
  <c r="AO281" i="30"/>
  <c r="AE286" i="30"/>
  <c r="I21" i="28" s="1"/>
  <c r="AP40" i="30"/>
  <c r="AM40" i="30"/>
  <c r="AM39" i="30"/>
  <c r="AP39" i="30"/>
  <c r="Z191" i="30"/>
  <c r="AM14" i="30"/>
  <c r="AO14" i="30"/>
  <c r="AA285" i="30"/>
  <c r="AB285" i="30" s="1"/>
  <c r="AD103" i="26"/>
  <c r="Y286" i="30"/>
  <c r="AO46" i="30"/>
  <c r="L41" i="30"/>
  <c r="K55" i="30"/>
  <c r="L55" i="30" s="1"/>
  <c r="S109" i="26"/>
  <c r="AD140" i="26"/>
  <c r="AD109" i="26"/>
  <c r="AH109" i="26" s="1"/>
  <c r="AD107" i="26"/>
  <c r="AH107" i="26" s="1"/>
  <c r="AO16" i="30"/>
  <c r="AG19" i="30"/>
  <c r="AG32" i="30" s="1"/>
  <c r="J11" i="28" s="1"/>
  <c r="AP12" i="30"/>
  <c r="AM12" i="30"/>
  <c r="AA283" i="30"/>
  <c r="AB283" i="30" s="1"/>
  <c r="Q55" i="30"/>
  <c r="AD132" i="26"/>
  <c r="W19" i="30"/>
  <c r="G230" i="26"/>
  <c r="D68" i="10" s="1"/>
  <c r="AH147" i="26"/>
  <c r="AG86" i="26"/>
  <c r="I222" i="26"/>
  <c r="F67" i="10" s="1"/>
  <c r="Q172" i="30" s="1"/>
  <c r="AG172" i="30" s="1"/>
  <c r="AA187" i="30"/>
  <c r="AB187" i="30" s="1"/>
  <c r="AD86" i="26"/>
  <c r="S111" i="26"/>
  <c r="S115" i="26"/>
  <c r="AA47" i="30"/>
  <c r="AB47" i="30" s="1"/>
  <c r="Z30" i="30"/>
  <c r="T32" i="30"/>
  <c r="AM187" i="30"/>
  <c r="AP187" i="30"/>
  <c r="AO248" i="30"/>
  <c r="AM248" i="30"/>
  <c r="AO189" i="30"/>
  <c r="AQ189" i="30" s="1"/>
  <c r="AR189" i="30" s="1"/>
  <c r="AI191" i="30"/>
  <c r="AI201" i="30" s="1"/>
  <c r="K18" i="28" s="1"/>
  <c r="P342" i="30"/>
  <c r="O342" i="30"/>
  <c r="P345" i="30"/>
  <c r="O345" i="30"/>
  <c r="AB229" i="26"/>
  <c r="AF124" i="26"/>
  <c r="AF132" i="26"/>
  <c r="AF367" i="30"/>
  <c r="G32" i="24"/>
  <c r="K32" i="24"/>
  <c r="H32" i="24"/>
  <c r="G50" i="10" s="1"/>
  <c r="G24" i="10" s="1"/>
  <c r="L32" i="24"/>
  <c r="K50" i="10" s="1"/>
  <c r="K24" i="10" s="1"/>
  <c r="I32" i="24"/>
  <c r="C32" i="24"/>
  <c r="J32" i="24"/>
  <c r="I50" i="10" s="1"/>
  <c r="I24" i="10" s="1"/>
  <c r="O32" i="24"/>
  <c r="F32" i="24"/>
  <c r="E50" i="10" s="1"/>
  <c r="E24" i="10" s="1"/>
  <c r="M32" i="24"/>
  <c r="D32" i="24"/>
  <c r="AO198" i="30"/>
  <c r="AE199" i="30"/>
  <c r="AM198" i="30"/>
  <c r="Y199" i="30"/>
  <c r="S103" i="26"/>
  <c r="AF86" i="26"/>
  <c r="AH75" i="26"/>
  <c r="AO188" i="30"/>
  <c r="AM188" i="30"/>
  <c r="S122" i="26"/>
  <c r="AF19" i="30"/>
  <c r="AM10" i="30"/>
  <c r="AP10" i="30"/>
  <c r="O113" i="26"/>
  <c r="Z113" i="26"/>
  <c r="AF97" i="26"/>
  <c r="AO184" i="30"/>
  <c r="AM184" i="30"/>
  <c r="AE191" i="30"/>
  <c r="J230" i="26"/>
  <c r="G68" i="10" s="1"/>
  <c r="Q144" i="30"/>
  <c r="AG144" i="30" s="1"/>
  <c r="R144" i="30"/>
  <c r="AH144" i="30" s="1"/>
  <c r="AD122" i="26"/>
  <c r="S107" i="26"/>
  <c r="AO282" i="30"/>
  <c r="AM282" i="30"/>
  <c r="AK286" i="30"/>
  <c r="L21" i="28" s="1"/>
  <c r="P201" i="30"/>
  <c r="AG105" i="26"/>
  <c r="AC221" i="26"/>
  <c r="V345" i="30"/>
  <c r="U345" i="30"/>
  <c r="AH143" i="26"/>
  <c r="O55" i="30"/>
  <c r="AA59" i="30"/>
  <c r="R229" i="26"/>
  <c r="N230" i="26"/>
  <c r="K68" i="10" s="1"/>
  <c r="AP38" i="30"/>
  <c r="AF41" i="30"/>
  <c r="AP24" i="30"/>
  <c r="AM24" i="30"/>
  <c r="AL30" i="30"/>
  <c r="AD27" i="26"/>
  <c r="AM195" i="30"/>
  <c r="AO195" i="30"/>
  <c r="AK199" i="30"/>
  <c r="AK201" i="30" s="1"/>
  <c r="L18" i="28" s="1"/>
  <c r="AL52" i="30"/>
  <c r="AP45" i="30"/>
  <c r="X222" i="26"/>
  <c r="F72" i="10" s="1"/>
  <c r="L230" i="26"/>
  <c r="I68" i="10" s="1"/>
  <c r="AF103" i="26"/>
  <c r="V342" i="30"/>
  <c r="U342" i="30"/>
  <c r="AF376" i="30"/>
  <c r="AP376" i="30" s="1"/>
  <c r="Z376" i="30"/>
  <c r="AA11" i="30"/>
  <c r="AB11" i="30" s="1"/>
  <c r="W286" i="30"/>
  <c r="AF122" i="26"/>
  <c r="O32" i="30"/>
  <c r="AB113" i="26"/>
  <c r="Q113" i="26"/>
  <c r="V169" i="30"/>
  <c r="AL169" i="30" s="1"/>
  <c r="U169" i="30"/>
  <c r="AK169" i="30" s="1"/>
  <c r="AA196" i="30"/>
  <c r="AB196" i="30" s="1"/>
  <c r="N24" i="24"/>
  <c r="A37" i="28"/>
  <c r="C38" i="28"/>
  <c r="AQ183" i="30"/>
  <c r="AR183" i="30" s="1"/>
  <c r="Y230" i="26"/>
  <c r="G74" i="10" s="1"/>
  <c r="P144" i="30"/>
  <c r="O144" i="30"/>
  <c r="AF191" i="30"/>
  <c r="AP184" i="30"/>
  <c r="AA195" i="30"/>
  <c r="AB195" i="30" s="1"/>
  <c r="AM59" i="30"/>
  <c r="AP59" i="30"/>
  <c r="Y41" i="30"/>
  <c r="AO25" i="30"/>
  <c r="AM25" i="30"/>
  <c r="AE30" i="30"/>
  <c r="AM11" i="30"/>
  <c r="AK19" i="30"/>
  <c r="AK32" i="30" s="1"/>
  <c r="L11" i="28" s="1"/>
  <c r="AF171" i="30"/>
  <c r="AP171" i="30" s="1"/>
  <c r="Z171" i="30"/>
  <c r="Z52" i="30"/>
  <c r="AA45" i="30"/>
  <c r="AM197" i="30"/>
  <c r="AO197" i="30"/>
  <c r="AO196" i="30"/>
  <c r="AM196" i="30"/>
  <c r="AE171" i="30"/>
  <c r="W171" i="30"/>
  <c r="Y171" i="30"/>
  <c r="O201" i="30"/>
  <c r="K345" i="30"/>
  <c r="L345" i="30" s="1"/>
  <c r="AM37" i="30"/>
  <c r="AO37" i="30"/>
  <c r="AG41" i="30"/>
  <c r="AG55" i="30" s="1"/>
  <c r="J12" i="28" s="1"/>
  <c r="Y191" i="30"/>
  <c r="M222" i="26"/>
  <c r="J67" i="10" s="1"/>
  <c r="U172" i="30" s="1"/>
  <c r="AK172" i="30" s="1"/>
  <c r="N222" i="26"/>
  <c r="K67" i="10" s="1"/>
  <c r="V172" i="30" s="1"/>
  <c r="AL172" i="30" s="1"/>
  <c r="R221" i="26"/>
  <c r="S27" i="26"/>
  <c r="AO194" i="30"/>
  <c r="AM194" i="30"/>
  <c r="AG199" i="30"/>
  <c r="AA230" i="26"/>
  <c r="I74" i="10" s="1"/>
  <c r="K342" i="30"/>
  <c r="AA194" i="30"/>
  <c r="Z199" i="30"/>
  <c r="AM15" i="30"/>
  <c r="AO15" i="30"/>
  <c r="O230" i="26"/>
  <c r="L68" i="10" s="1"/>
  <c r="Q229" i="26"/>
  <c r="Y19" i="30"/>
  <c r="AA25" i="30"/>
  <c r="AB25" i="30" s="1"/>
  <c r="S169" i="30"/>
  <c r="AI169" i="30" s="1"/>
  <c r="T169" i="30"/>
  <c r="AJ169" i="30" s="1"/>
  <c r="AO285" i="30"/>
  <c r="AM285" i="30"/>
  <c r="AO186" i="30"/>
  <c r="AM186" i="30"/>
  <c r="AA37" i="30"/>
  <c r="AB37" i="30" s="1"/>
  <c r="S144" i="30"/>
  <c r="AI144" i="30" s="1"/>
  <c r="T144" i="30"/>
  <c r="AJ144" i="30" s="1"/>
  <c r="AA15" i="30"/>
  <c r="AB15" i="30" s="1"/>
  <c r="S105" i="26"/>
  <c r="W52" i="30"/>
  <c r="H230" i="26"/>
  <c r="E68" i="10" s="1"/>
  <c r="AD115" i="26"/>
  <c r="AH115" i="26" s="1"/>
  <c r="S345" i="30"/>
  <c r="T345" i="30"/>
  <c r="S138" i="26"/>
  <c r="AO38" i="30"/>
  <c r="AM38" i="30"/>
  <c r="AE41" i="30"/>
  <c r="AA36" i="30"/>
  <c r="Z41" i="30"/>
  <c r="W41" i="30"/>
  <c r="E278" i="30"/>
  <c r="E20" i="28" s="1"/>
  <c r="M230" i="26"/>
  <c r="J68" i="10" s="1"/>
  <c r="AP198" i="30"/>
  <c r="AF199" i="30"/>
  <c r="S342" i="30"/>
  <c r="T342" i="30"/>
  <c r="AG122" i="26"/>
  <c r="AP47" i="30"/>
  <c r="AF52" i="30"/>
  <c r="W199" i="30"/>
  <c r="AM283" i="30"/>
  <c r="AP283" i="30"/>
  <c r="AH286" i="30"/>
  <c r="AG124" i="26"/>
  <c r="AC229" i="26"/>
  <c r="Z19" i="30"/>
  <c r="AA10" i="30"/>
  <c r="S132" i="26"/>
  <c r="AH17" i="26"/>
  <c r="V144" i="30"/>
  <c r="AL144" i="30" s="1"/>
  <c r="U144" i="30"/>
  <c r="AK144" i="30" s="1"/>
  <c r="AA184" i="30"/>
  <c r="AB184" i="30" s="1"/>
  <c r="S86" i="26"/>
  <c r="Q342" i="30"/>
  <c r="R342" i="30"/>
  <c r="Y376" i="30"/>
  <c r="W376" i="30"/>
  <c r="AE376" i="30"/>
  <c r="AP194" i="30"/>
  <c r="AH199" i="30"/>
  <c r="Z286" i="30"/>
  <c r="AA281" i="30"/>
  <c r="AA197" i="30"/>
  <c r="AB197" i="30" s="1"/>
  <c r="AA38" i="30"/>
  <c r="AB38" i="30" s="1"/>
  <c r="AO47" i="30"/>
  <c r="AE52" i="30"/>
  <c r="AO11" i="30"/>
  <c r="AE19" i="30"/>
  <c r="AP25" i="30"/>
  <c r="AF30" i="30"/>
  <c r="Q169" i="30"/>
  <c r="AG169" i="30" s="1"/>
  <c r="R169" i="30"/>
  <c r="AH169" i="30" s="1"/>
  <c r="AA222" i="26"/>
  <c r="I72" i="10" s="1"/>
  <c r="AF142" i="30"/>
  <c r="AP142" i="30" s="1"/>
  <c r="Z142" i="30"/>
  <c r="AM51" i="30"/>
  <c r="AO51" i="30"/>
  <c r="S97" i="26"/>
  <c r="AF105" i="26"/>
  <c r="AB221" i="26"/>
  <c r="Y52" i="30"/>
  <c r="S140" i="26"/>
  <c r="AA282" i="30"/>
  <c r="AB282" i="30" s="1"/>
  <c r="AP195" i="30"/>
  <c r="AL199" i="30"/>
  <c r="AL201" i="30" s="1"/>
  <c r="R345" i="30"/>
  <c r="Q345" i="30"/>
  <c r="AF138" i="26"/>
  <c r="O329" i="30"/>
  <c r="G222" i="26"/>
  <c r="D67" i="10" s="1"/>
  <c r="O172" i="30" s="1"/>
  <c r="V55" i="30"/>
  <c r="U55" i="30"/>
  <c r="AH145" i="26"/>
  <c r="AA198" i="30"/>
  <c r="AB198" i="30" s="1"/>
  <c r="AP281" i="30"/>
  <c r="AM281" i="30"/>
  <c r="AL286" i="30"/>
  <c r="AP16" i="30"/>
  <c r="AM16" i="30"/>
  <c r="L191" i="30"/>
  <c r="AC113" i="26"/>
  <c r="R113" i="26"/>
  <c r="O169" i="30"/>
  <c r="P169" i="30"/>
  <c r="L222" i="26"/>
  <c r="I67" i="10" s="1"/>
  <c r="T172" i="30" s="1"/>
  <c r="AJ172" i="30" s="1"/>
  <c r="AD124" i="26"/>
  <c r="AD229" i="26" s="1"/>
  <c r="AD230" i="26" s="1"/>
  <c r="L74" i="10" s="1"/>
  <c r="V229" i="26"/>
  <c r="V230" i="26" s="1"/>
  <c r="D74" i="10" s="1"/>
  <c r="AM185" i="30"/>
  <c r="AO185" i="30"/>
  <c r="AP37" i="30"/>
  <c r="AH41" i="30"/>
  <c r="AH55" i="30" s="1"/>
  <c r="AE142" i="30"/>
  <c r="Y142" i="30"/>
  <c r="W142" i="30"/>
  <c r="AM64" i="30"/>
  <c r="AO64" i="30"/>
  <c r="AO45" i="30"/>
  <c r="AK52" i="30"/>
  <c r="AM45" i="30"/>
  <c r="AF136" i="26"/>
  <c r="AD105" i="26"/>
  <c r="V221" i="26"/>
  <c r="V222" i="26" s="1"/>
  <c r="D72" i="10" s="1"/>
  <c r="AP36" i="30"/>
  <c r="AL41" i="30"/>
  <c r="AO36" i="30"/>
  <c r="AK41" i="30"/>
  <c r="AM36" i="30"/>
  <c r="V32" i="30"/>
  <c r="AC212" i="26"/>
  <c r="Z212" i="26"/>
  <c r="AB212" i="26"/>
  <c r="Y212" i="26"/>
  <c r="Y134" i="30" l="1"/>
  <c r="Z134" i="30"/>
  <c r="W134" i="30"/>
  <c r="AF134" i="30"/>
  <c r="AP134" i="30" s="1"/>
  <c r="D49" i="10"/>
  <c r="G205" i="30" s="1"/>
  <c r="H278" i="30"/>
  <c r="J278" i="30"/>
  <c r="G278" i="30"/>
  <c r="G328" i="30"/>
  <c r="I278" i="30"/>
  <c r="AF126" i="30"/>
  <c r="AP126" i="30" s="1"/>
  <c r="Z126" i="30"/>
  <c r="AE126" i="30"/>
  <c r="Y126" i="30"/>
  <c r="W126" i="30"/>
  <c r="AF130" i="30"/>
  <c r="AP130" i="30" s="1"/>
  <c r="Z130" i="30"/>
  <c r="AF136" i="30"/>
  <c r="AP136" i="30" s="1"/>
  <c r="Z136" i="30"/>
  <c r="AE136" i="30"/>
  <c r="W136" i="30"/>
  <c r="Y136" i="30"/>
  <c r="AE130" i="30"/>
  <c r="W130" i="30"/>
  <c r="Y130" i="30"/>
  <c r="K252" i="30"/>
  <c r="L252" i="30" s="1"/>
  <c r="Z173" i="30"/>
  <c r="AF173" i="30"/>
  <c r="AP173" i="30" s="1"/>
  <c r="AE173" i="30"/>
  <c r="W173" i="30"/>
  <c r="Y173" i="30"/>
  <c r="AE167" i="30"/>
  <c r="Y167" i="30"/>
  <c r="W167" i="30"/>
  <c r="AF167" i="30"/>
  <c r="AP167" i="30" s="1"/>
  <c r="Z167" i="30"/>
  <c r="W165" i="30"/>
  <c r="AE165" i="30"/>
  <c r="Y165" i="30"/>
  <c r="AF165" i="30"/>
  <c r="AP165" i="30" s="1"/>
  <c r="Z165" i="30"/>
  <c r="Z163" i="30"/>
  <c r="AF163" i="30"/>
  <c r="AP163" i="30" s="1"/>
  <c r="W163" i="30"/>
  <c r="AE163" i="30"/>
  <c r="Y163" i="30"/>
  <c r="AF161" i="30"/>
  <c r="AP161" i="30" s="1"/>
  <c r="Z161" i="30"/>
  <c r="AE161" i="30"/>
  <c r="W161" i="30"/>
  <c r="Y161" i="30"/>
  <c r="AF152" i="30"/>
  <c r="AP152" i="30" s="1"/>
  <c r="Z152" i="30"/>
  <c r="AE152" i="30"/>
  <c r="W152" i="30"/>
  <c r="Y152" i="30"/>
  <c r="AF146" i="30"/>
  <c r="AP146" i="30" s="1"/>
  <c r="Z146" i="30"/>
  <c r="AE146" i="30"/>
  <c r="Y146" i="30"/>
  <c r="W146" i="30"/>
  <c r="A28" i="26"/>
  <c r="A29" i="26" s="1"/>
  <c r="A30" i="26" s="1"/>
  <c r="A31" i="26" s="1"/>
  <c r="A32" i="26" s="1"/>
  <c r="A33" i="26" s="1"/>
  <c r="A34" i="26" s="1"/>
  <c r="A35" i="26" s="1"/>
  <c r="A36" i="26" s="1"/>
  <c r="A37" i="26" s="1"/>
  <c r="A38" i="26" s="1"/>
  <c r="A39" i="26" s="1"/>
  <c r="A40" i="26" s="1"/>
  <c r="A41" i="26" s="1"/>
  <c r="A42" i="26" s="1"/>
  <c r="A43" i="26" s="1"/>
  <c r="A44" i="26" s="1"/>
  <c r="A45" i="26" s="1"/>
  <c r="A46" i="26" s="1"/>
  <c r="A47" i="26" s="1"/>
  <c r="A48" i="26" s="1"/>
  <c r="A49" i="26" s="1"/>
  <c r="A50" i="26" s="1"/>
  <c r="A51" i="26" s="1"/>
  <c r="A52" i="26" s="1"/>
  <c r="A53" i="26" s="1"/>
  <c r="A54" i="26" s="1"/>
  <c r="A55" i="26" s="1"/>
  <c r="A56" i="26" s="1"/>
  <c r="A57" i="26" s="1"/>
  <c r="A58" i="26" s="1"/>
  <c r="A59" i="26" s="1"/>
  <c r="A60" i="26" s="1"/>
  <c r="A61" i="26" s="1"/>
  <c r="A62" i="26" s="1"/>
  <c r="A63" i="26" s="1"/>
  <c r="A64" i="26" s="1"/>
  <c r="A65" i="26" s="1"/>
  <c r="A66" i="26" s="1"/>
  <c r="A67" i="26" s="1"/>
  <c r="A68" i="26" s="1"/>
  <c r="A69" i="26" s="1"/>
  <c r="A70" i="26" s="1"/>
  <c r="A71" i="26" s="1"/>
  <c r="A72" i="26" s="1"/>
  <c r="A73" i="26" s="1"/>
  <c r="A74" i="26" s="1"/>
  <c r="A75" i="26" s="1"/>
  <c r="A76" i="26" s="1"/>
  <c r="A77" i="26" s="1"/>
  <c r="A78" i="26" s="1"/>
  <c r="A79" i="26" s="1"/>
  <c r="A80" i="26" s="1"/>
  <c r="A81" i="26" s="1"/>
  <c r="A82" i="26" s="1"/>
  <c r="A83" i="26" s="1"/>
  <c r="A84" i="26" s="1"/>
  <c r="A85" i="26" s="1"/>
  <c r="A86" i="26" s="1"/>
  <c r="A87" i="26" s="1"/>
  <c r="A88" i="26" s="1"/>
  <c r="A89" i="26" s="1"/>
  <c r="A90" i="26" s="1"/>
  <c r="A91" i="26" s="1"/>
  <c r="A92" i="26" s="1"/>
  <c r="A93" i="26" s="1"/>
  <c r="A94" i="26" s="1"/>
  <c r="A95" i="26" s="1"/>
  <c r="A96" i="26" s="1"/>
  <c r="A97" i="26" s="1"/>
  <c r="A98" i="26" s="1"/>
  <c r="A99" i="26" s="1"/>
  <c r="A100" i="26" s="1"/>
  <c r="A101" i="26" s="1"/>
  <c r="A102" i="26" s="1"/>
  <c r="A103" i="26" s="1"/>
  <c r="A104" i="26" s="1"/>
  <c r="A105" i="26" s="1"/>
  <c r="A106" i="26" s="1"/>
  <c r="A107" i="26" s="1"/>
  <c r="A108" i="26" s="1"/>
  <c r="A109" i="26" s="1"/>
  <c r="A110" i="26" s="1"/>
  <c r="A111" i="26" s="1"/>
  <c r="A112" i="26" s="1"/>
  <c r="A113" i="26" s="1"/>
  <c r="A114" i="26" s="1"/>
  <c r="A115" i="26" s="1"/>
  <c r="A116" i="26" s="1"/>
  <c r="A117" i="26" s="1"/>
  <c r="A118" i="26" s="1"/>
  <c r="A119" i="26" s="1"/>
  <c r="A120" i="26" s="1"/>
  <c r="A121" i="26" s="1"/>
  <c r="A122" i="26" s="1"/>
  <c r="A123" i="26" s="1"/>
  <c r="A124" i="26" s="1"/>
  <c r="A125" i="26" s="1"/>
  <c r="A126" i="26" s="1"/>
  <c r="A127" i="26" s="1"/>
  <c r="A128" i="26" s="1"/>
  <c r="A129" i="26" s="1"/>
  <c r="A130" i="26" s="1"/>
  <c r="A131" i="26" s="1"/>
  <c r="A132" i="26" s="1"/>
  <c r="A133" i="26" s="1"/>
  <c r="A134" i="26" s="1"/>
  <c r="A135" i="26" s="1"/>
  <c r="A136" i="26" s="1"/>
  <c r="A137" i="26" s="1"/>
  <c r="A138" i="26" s="1"/>
  <c r="A139" i="26" s="1"/>
  <c r="A140" i="26" s="1"/>
  <c r="A141" i="26" s="1"/>
  <c r="A142" i="26" s="1"/>
  <c r="A143" i="26" s="1"/>
  <c r="A144" i="26" s="1"/>
  <c r="A145" i="26" s="1"/>
  <c r="A146" i="26" s="1"/>
  <c r="A147" i="26" s="1"/>
  <c r="A148" i="26" s="1"/>
  <c r="A149" i="26" s="1"/>
  <c r="A150" i="26" s="1"/>
  <c r="A151" i="26" s="1"/>
  <c r="A152" i="26" s="1"/>
  <c r="A153" i="26" s="1"/>
  <c r="A154" i="26" s="1"/>
  <c r="A155" i="26" s="1"/>
  <c r="A156" i="26" s="1"/>
  <c r="A157" i="26" s="1"/>
  <c r="A158" i="26" s="1"/>
  <c r="A159" i="26" s="1"/>
  <c r="A160" i="26" s="1"/>
  <c r="A161" i="26" s="1"/>
  <c r="A162" i="26" s="1"/>
  <c r="A163" i="26" s="1"/>
  <c r="A164" i="26" s="1"/>
  <c r="A165" i="26" s="1"/>
  <c r="A166" i="26" s="1"/>
  <c r="A167" i="26" s="1"/>
  <c r="A168" i="26" s="1"/>
  <c r="A169" i="26" s="1"/>
  <c r="A170" i="26" s="1"/>
  <c r="A171" i="26" s="1"/>
  <c r="A172" i="26" s="1"/>
  <c r="A173" i="26" s="1"/>
  <c r="A174" i="26" s="1"/>
  <c r="A175" i="26" s="1"/>
  <c r="A176" i="26" s="1"/>
  <c r="A177" i="26" s="1"/>
  <c r="AA349" i="30"/>
  <c r="AB349" i="30" s="1"/>
  <c r="R212" i="26"/>
  <c r="AD99" i="26"/>
  <c r="AD212" i="26" s="1"/>
  <c r="AG99" i="26"/>
  <c r="W212" i="26"/>
  <c r="AG212" i="26" s="1"/>
  <c r="C12" i="28"/>
  <c r="S99" i="26"/>
  <c r="AF99" i="26"/>
  <c r="Q212" i="26"/>
  <c r="X212" i="26"/>
  <c r="AF212" i="26" s="1"/>
  <c r="K276" i="30"/>
  <c r="L276" i="30" s="1"/>
  <c r="AF132" i="30"/>
  <c r="AP132" i="30" s="1"/>
  <c r="Z132" i="30"/>
  <c r="AE132" i="30"/>
  <c r="Y132" i="30"/>
  <c r="W132" i="30"/>
  <c r="AE150" i="30"/>
  <c r="W150" i="30"/>
  <c r="Y150" i="30"/>
  <c r="AF150" i="30"/>
  <c r="AP150" i="30" s="1"/>
  <c r="Z150" i="30"/>
  <c r="AF138" i="30"/>
  <c r="AP138" i="30" s="1"/>
  <c r="Z138" i="30"/>
  <c r="AE159" i="30"/>
  <c r="Y159" i="30"/>
  <c r="W159" i="30"/>
  <c r="AE138" i="30"/>
  <c r="W138" i="30"/>
  <c r="Y138" i="30"/>
  <c r="AF157" i="30"/>
  <c r="AP157" i="30" s="1"/>
  <c r="Z157" i="30"/>
  <c r="AE157" i="30"/>
  <c r="Y157" i="30"/>
  <c r="W157" i="30"/>
  <c r="AF159" i="30"/>
  <c r="AP159" i="30" s="1"/>
  <c r="Z159" i="30"/>
  <c r="Z140" i="30"/>
  <c r="AF140" i="30"/>
  <c r="AP140" i="30" s="1"/>
  <c r="AE140" i="30"/>
  <c r="Y140" i="30"/>
  <c r="W140" i="30"/>
  <c r="AM148" i="30"/>
  <c r="AQ148" i="30" s="1"/>
  <c r="AR148" i="30" s="1"/>
  <c r="AQ375" i="30"/>
  <c r="AR375" i="30" s="1"/>
  <c r="M24" i="24"/>
  <c r="AH140" i="26"/>
  <c r="AA148" i="30"/>
  <c r="AB148" i="30" s="1"/>
  <c r="AA375" i="30"/>
  <c r="AB375" i="30" s="1"/>
  <c r="V329" i="30"/>
  <c r="Q329" i="30"/>
  <c r="Y329" i="30" s="1"/>
  <c r="K329" i="30"/>
  <c r="L329" i="30" s="1"/>
  <c r="T329" i="30"/>
  <c r="AH158" i="26"/>
  <c r="AA353" i="30"/>
  <c r="W307" i="30"/>
  <c r="Y307" i="30"/>
  <c r="K317" i="30"/>
  <c r="L317" i="30" s="1"/>
  <c r="AA352" i="30"/>
  <c r="W367" i="30"/>
  <c r="Z367" i="30"/>
  <c r="AP367" i="30"/>
  <c r="Y367" i="30"/>
  <c r="AH132" i="26"/>
  <c r="Q221" i="26"/>
  <c r="Q222" i="26" s="1"/>
  <c r="AH138" i="26"/>
  <c r="AH111" i="26"/>
  <c r="AQ187" i="30"/>
  <c r="AR187" i="30" s="1"/>
  <c r="W32" i="30"/>
  <c r="AE55" i="30"/>
  <c r="I12" i="28" s="1"/>
  <c r="AQ15" i="30"/>
  <c r="AR15" i="30" s="1"/>
  <c r="AO30" i="30"/>
  <c r="AL32" i="30"/>
  <c r="Z32" i="30"/>
  <c r="AQ188" i="30"/>
  <c r="AR188" i="30" s="1"/>
  <c r="Z201" i="30"/>
  <c r="AQ196" i="30"/>
  <c r="AR196" i="30" s="1"/>
  <c r="AQ282" i="30"/>
  <c r="AR282" i="30" s="1"/>
  <c r="AQ40" i="30"/>
  <c r="AR40" i="30" s="1"/>
  <c r="AQ283" i="30"/>
  <c r="AR283" i="30" s="1"/>
  <c r="W55" i="30"/>
  <c r="Y32" i="30"/>
  <c r="AQ197" i="30"/>
  <c r="AR197" i="30" s="1"/>
  <c r="AH201" i="30"/>
  <c r="AQ51" i="30"/>
  <c r="AR51" i="30" s="1"/>
  <c r="AQ39" i="30"/>
  <c r="AR39" i="30" s="1"/>
  <c r="AB320" i="30"/>
  <c r="AA324" i="30"/>
  <c r="AA30" i="30"/>
  <c r="AB30" i="30" s="1"/>
  <c r="AQ185" i="30"/>
  <c r="AR185" i="30" s="1"/>
  <c r="AH27" i="26"/>
  <c r="AQ195" i="30"/>
  <c r="AR195" i="30" s="1"/>
  <c r="AQ12" i="30"/>
  <c r="AR12" i="30" s="1"/>
  <c r="AH136" i="26"/>
  <c r="AG201" i="30"/>
  <c r="J18" i="28" s="1"/>
  <c r="AH97" i="26"/>
  <c r="AO191" i="30"/>
  <c r="AH86" i="26"/>
  <c r="AD221" i="26"/>
  <c r="AD222" i="26" s="1"/>
  <c r="L72" i="10" s="1"/>
  <c r="AO52" i="30"/>
  <c r="AQ248" i="30"/>
  <c r="AR248" i="30" s="1"/>
  <c r="AQ46" i="30"/>
  <c r="AR46" i="30" s="1"/>
  <c r="AF32" i="30"/>
  <c r="AP191" i="30"/>
  <c r="AH103" i="26"/>
  <c r="AM52" i="30"/>
  <c r="AO19" i="30"/>
  <c r="W201" i="30"/>
  <c r="AQ190" i="30"/>
  <c r="AR190" i="30" s="1"/>
  <c r="Y55" i="30"/>
  <c r="AQ64" i="30"/>
  <c r="AR64" i="30" s="1"/>
  <c r="AQ38" i="30"/>
  <c r="AR38" i="30" s="1"/>
  <c r="AQ59" i="30"/>
  <c r="AR59" i="30" s="1"/>
  <c r="AO199" i="30"/>
  <c r="AQ25" i="30"/>
  <c r="AR25" i="30" s="1"/>
  <c r="AF113" i="26"/>
  <c r="AE201" i="30"/>
  <c r="I18" i="28" s="1"/>
  <c r="AK55" i="30"/>
  <c r="L12" i="28" s="1"/>
  <c r="AE32" i="30"/>
  <c r="I11" i="28" s="1"/>
  <c r="Y342" i="30"/>
  <c r="AA171" i="30"/>
  <c r="AB171" i="30" s="1"/>
  <c r="AQ14" i="30"/>
  <c r="AR14" i="30" s="1"/>
  <c r="AQ285" i="30"/>
  <c r="AR285" i="30" s="1"/>
  <c r="AH122" i="26"/>
  <c r="AQ37" i="30"/>
  <c r="AR37" i="30" s="1"/>
  <c r="AM286" i="30"/>
  <c r="A38" i="28"/>
  <c r="C36" i="28"/>
  <c r="AQ198" i="30"/>
  <c r="AR198" i="30" s="1"/>
  <c r="N101" i="26"/>
  <c r="K66" i="10"/>
  <c r="Z345" i="30"/>
  <c r="AF229" i="26"/>
  <c r="AB230" i="26"/>
  <c r="J74" i="10" s="1"/>
  <c r="AO142" i="30"/>
  <c r="AM142" i="30"/>
  <c r="S229" i="26"/>
  <c r="Q230" i="26"/>
  <c r="AQ281" i="30"/>
  <c r="AP286" i="30"/>
  <c r="AO376" i="30"/>
  <c r="AM376" i="30"/>
  <c r="Y345" i="30"/>
  <c r="W345" i="30"/>
  <c r="AO41" i="30"/>
  <c r="AF169" i="30"/>
  <c r="AP169" i="30" s="1"/>
  <c r="Z169" i="30"/>
  <c r="AQ16" i="30"/>
  <c r="AR16" i="30" s="1"/>
  <c r="W222" i="26"/>
  <c r="E72" i="10" s="1"/>
  <c r="Z172" i="30"/>
  <c r="AO171" i="30"/>
  <c r="AM171" i="30"/>
  <c r="S113" i="26"/>
  <c r="AO286" i="30"/>
  <c r="H21" i="28" s="1"/>
  <c r="J101" i="26"/>
  <c r="G66" i="10"/>
  <c r="L101" i="26"/>
  <c r="I66" i="10"/>
  <c r="L50" i="10"/>
  <c r="L24" i="10" s="1"/>
  <c r="L49" i="10"/>
  <c r="AA191" i="30"/>
  <c r="R230" i="26"/>
  <c r="AL55" i="30"/>
  <c r="AE169" i="30"/>
  <c r="Y169" i="30"/>
  <c r="W169" i="30"/>
  <c r="W230" i="26"/>
  <c r="E74" i="10" s="1"/>
  <c r="AA142" i="30"/>
  <c r="AB142" i="30" s="1"/>
  <c r="AB10" i="30"/>
  <c r="AA19" i="30"/>
  <c r="AQ11" i="30"/>
  <c r="AR11" i="30" s="1"/>
  <c r="AP172" i="30"/>
  <c r="AE144" i="30"/>
  <c r="Y144" i="30"/>
  <c r="W144" i="30"/>
  <c r="AA376" i="30"/>
  <c r="AB376" i="30" s="1"/>
  <c r="AM30" i="30"/>
  <c r="AP19" i="30"/>
  <c r="AQ10" i="30"/>
  <c r="H101" i="26"/>
  <c r="E66" i="10"/>
  <c r="J50" i="10"/>
  <c r="J24" i="10" s="1"/>
  <c r="J49" i="10"/>
  <c r="J205" i="30" s="1"/>
  <c r="AD113" i="26"/>
  <c r="AH124" i="26"/>
  <c r="AG113" i="26"/>
  <c r="AP199" i="30"/>
  <c r="AQ194" i="30"/>
  <c r="H50" i="10"/>
  <c r="H24" i="10" s="1"/>
  <c r="H49" i="10"/>
  <c r="I205" i="30" s="1"/>
  <c r="AP41" i="30"/>
  <c r="AQ36" i="30"/>
  <c r="AB281" i="30"/>
  <c r="AA286" i="30"/>
  <c r="AB286" i="30" s="1"/>
  <c r="AQ47" i="30"/>
  <c r="AR47" i="30" s="1"/>
  <c r="Z55" i="30"/>
  <c r="AQ186" i="30"/>
  <c r="AR186" i="30" s="1"/>
  <c r="AQ184" i="30"/>
  <c r="AR184" i="30" s="1"/>
  <c r="AF144" i="30"/>
  <c r="AP144" i="30" s="1"/>
  <c r="Z144" i="30"/>
  <c r="AQ24" i="30"/>
  <c r="AP30" i="30"/>
  <c r="AB59" i="30"/>
  <c r="AM19" i="30"/>
  <c r="D50" i="10"/>
  <c r="D24" i="10" s="1"/>
  <c r="F50" i="10"/>
  <c r="F24" i="10" s="1"/>
  <c r="F49" i="10"/>
  <c r="H205" i="30" s="1"/>
  <c r="W342" i="30"/>
  <c r="AE172" i="30"/>
  <c r="W172" i="30"/>
  <c r="Y172" i="30"/>
  <c r="AH105" i="26"/>
  <c r="L342" i="30"/>
  <c r="AB45" i="30"/>
  <c r="AA52" i="30"/>
  <c r="AB52" i="30" s="1"/>
  <c r="AP52" i="30"/>
  <c r="AQ45" i="30"/>
  <c r="AM41" i="30"/>
  <c r="AF221" i="26"/>
  <c r="AC230" i="26"/>
  <c r="K74" i="10" s="1"/>
  <c r="AG229" i="26"/>
  <c r="AB36" i="30"/>
  <c r="AA41" i="30"/>
  <c r="AB194" i="30"/>
  <c r="AA199" i="30"/>
  <c r="AB199" i="30" s="1"/>
  <c r="AM199" i="30"/>
  <c r="Y201" i="30"/>
  <c r="AO367" i="30"/>
  <c r="AM367" i="30"/>
  <c r="AF201" i="30"/>
  <c r="AF55" i="30"/>
  <c r="AB222" i="26"/>
  <c r="J72" i="10" s="1"/>
  <c r="AC222" i="26"/>
  <c r="K72" i="10" s="1"/>
  <c r="AG221" i="26"/>
  <c r="AM191" i="30"/>
  <c r="Z342" i="30"/>
  <c r="AM134" i="30" l="1"/>
  <c r="AQ134" i="30" s="1"/>
  <c r="AR134" i="30" s="1"/>
  <c r="AA134" i="30"/>
  <c r="AB134" i="30" s="1"/>
  <c r="AM130" i="30"/>
  <c r="I230" i="30"/>
  <c r="I213" i="30"/>
  <c r="I231" i="30" s="1"/>
  <c r="S205" i="30"/>
  <c r="T205" i="30"/>
  <c r="H213" i="30"/>
  <c r="H231" i="30" s="1"/>
  <c r="H230" i="30"/>
  <c r="R205" i="30"/>
  <c r="Q205" i="30"/>
  <c r="J230" i="30"/>
  <c r="J213" i="30"/>
  <c r="J231" i="30" s="1"/>
  <c r="V205" i="30"/>
  <c r="U205" i="30"/>
  <c r="M24" i="10"/>
  <c r="L25" i="10" s="1"/>
  <c r="G213" i="30"/>
  <c r="K205" i="30"/>
  <c r="L205" i="30" s="1"/>
  <c r="G230" i="30"/>
  <c r="P205" i="30"/>
  <c r="O205" i="30"/>
  <c r="AO130" i="30"/>
  <c r="AA136" i="30"/>
  <c r="AB136" i="30" s="1"/>
  <c r="AA130" i="30"/>
  <c r="AB130" i="30" s="1"/>
  <c r="AO136" i="30"/>
  <c r="AM136" i="30"/>
  <c r="AM126" i="30"/>
  <c r="AO126" i="30"/>
  <c r="AA126" i="30"/>
  <c r="AB126" i="30" s="1"/>
  <c r="AA165" i="30"/>
  <c r="AB165" i="30" s="1"/>
  <c r="AA167" i="30"/>
  <c r="AB167" i="30" s="1"/>
  <c r="AM173" i="30"/>
  <c r="AO173" i="30"/>
  <c r="AA173" i="30"/>
  <c r="AB173" i="30" s="1"/>
  <c r="AM167" i="30"/>
  <c r="AO167" i="30"/>
  <c r="AM165" i="30"/>
  <c r="AO165" i="30"/>
  <c r="AM163" i="30"/>
  <c r="AO163" i="30"/>
  <c r="AA163" i="30"/>
  <c r="AB163" i="30" s="1"/>
  <c r="AA161" i="30"/>
  <c r="AB161" i="30" s="1"/>
  <c r="AO161" i="30"/>
  <c r="AM161" i="30"/>
  <c r="AM146" i="30"/>
  <c r="AO152" i="30"/>
  <c r="AM152" i="30"/>
  <c r="AA152" i="30"/>
  <c r="AB152" i="30" s="1"/>
  <c r="AA146" i="30"/>
  <c r="AB146" i="30" s="1"/>
  <c r="AO146" i="30"/>
  <c r="S212" i="26"/>
  <c r="AH99" i="26"/>
  <c r="C13" i="28"/>
  <c r="K278" i="30"/>
  <c r="AM132" i="30"/>
  <c r="AM159" i="30"/>
  <c r="AO132" i="30"/>
  <c r="AA138" i="30"/>
  <c r="AB138" i="30" s="1"/>
  <c r="AO138" i="30"/>
  <c r="AM138" i="30"/>
  <c r="AA150" i="30"/>
  <c r="AB150" i="30" s="1"/>
  <c r="AO140" i="30"/>
  <c r="AM140" i="30"/>
  <c r="AO159" i="30"/>
  <c r="AA159" i="30"/>
  <c r="AB159" i="30" s="1"/>
  <c r="AO150" i="30"/>
  <c r="AM150" i="30"/>
  <c r="AA140" i="30"/>
  <c r="AB140" i="30" s="1"/>
  <c r="AO157" i="30"/>
  <c r="AM157" i="30"/>
  <c r="AA132" i="30"/>
  <c r="AB132" i="30" s="1"/>
  <c r="AA157" i="30"/>
  <c r="AB157" i="30" s="1"/>
  <c r="W329" i="30"/>
  <c r="Z329" i="30"/>
  <c r="G21" i="28"/>
  <c r="AA307" i="30"/>
  <c r="AB307" i="30" s="1"/>
  <c r="K326" i="30"/>
  <c r="L326" i="30" s="1"/>
  <c r="AA367" i="30"/>
  <c r="AB367" i="30" s="1"/>
  <c r="R222" i="26"/>
  <c r="S221" i="26"/>
  <c r="AM55" i="30"/>
  <c r="AO32" i="30"/>
  <c r="H11" i="28" s="1"/>
  <c r="AG222" i="26"/>
  <c r="AO55" i="30"/>
  <c r="H12" i="28" s="1"/>
  <c r="AO201" i="30"/>
  <c r="H18" i="28" s="1"/>
  <c r="AQ367" i="30"/>
  <c r="AR367" i="30" s="1"/>
  <c r="AP201" i="30"/>
  <c r="AQ376" i="30"/>
  <c r="AR376" i="30" s="1"/>
  <c r="AQ142" i="30"/>
  <c r="AR142" i="30" s="1"/>
  <c r="AM201" i="30"/>
  <c r="AH113" i="26"/>
  <c r="AP32" i="30"/>
  <c r="AQ171" i="30"/>
  <c r="AR171" i="30" s="1"/>
  <c r="AA345" i="30"/>
  <c r="AB345" i="30" s="1"/>
  <c r="AQ191" i="30"/>
  <c r="G124" i="30"/>
  <c r="G366" i="30"/>
  <c r="M49" i="10"/>
  <c r="G344" i="30"/>
  <c r="G128" i="30"/>
  <c r="G63" i="30"/>
  <c r="Y101" i="26"/>
  <c r="AG230" i="26"/>
  <c r="AF222" i="26"/>
  <c r="AH221" i="26"/>
  <c r="G101" i="26"/>
  <c r="M50" i="10"/>
  <c r="D66" i="10"/>
  <c r="AA144" i="30"/>
  <c r="AB144" i="30" s="1"/>
  <c r="AQ41" i="30"/>
  <c r="AR36" i="30"/>
  <c r="M101" i="26"/>
  <c r="J66" i="10"/>
  <c r="AA32" i="30"/>
  <c r="AB32" i="30" s="1"/>
  <c r="AB19" i="30"/>
  <c r="AA172" i="30"/>
  <c r="AB172" i="30" s="1"/>
  <c r="H124" i="30"/>
  <c r="H328" i="30"/>
  <c r="H366" i="30"/>
  <c r="H344" i="30"/>
  <c r="H63" i="30"/>
  <c r="H128" i="30"/>
  <c r="AB41" i="30"/>
  <c r="AA55" i="30"/>
  <c r="AB55" i="30" s="1"/>
  <c r="I101" i="26"/>
  <c r="F66" i="10"/>
  <c r="AA101" i="26"/>
  <c r="J124" i="30"/>
  <c r="J328" i="30"/>
  <c r="J344" i="30"/>
  <c r="J366" i="30"/>
  <c r="J63" i="30"/>
  <c r="J128" i="30"/>
  <c r="AO169" i="30"/>
  <c r="AM169" i="30"/>
  <c r="AM32" i="30"/>
  <c r="AP55" i="30"/>
  <c r="AC101" i="26"/>
  <c r="R101" i="26"/>
  <c r="AR24" i="30"/>
  <c r="AQ30" i="30"/>
  <c r="AR30" i="30" s="1"/>
  <c r="AB191" i="30"/>
  <c r="AA201" i="30"/>
  <c r="AB201" i="30" s="1"/>
  <c r="AF230" i="26"/>
  <c r="AH229" i="26"/>
  <c r="W101" i="26"/>
  <c r="AO144" i="30"/>
  <c r="AM144" i="30"/>
  <c r="AH212" i="26"/>
  <c r="I124" i="30"/>
  <c r="I328" i="30"/>
  <c r="I344" i="30"/>
  <c r="I366" i="30"/>
  <c r="I63" i="30"/>
  <c r="I128" i="30"/>
  <c r="AO172" i="30"/>
  <c r="AM172" i="30"/>
  <c r="K101" i="26"/>
  <c r="H66" i="10"/>
  <c r="AQ52" i="30"/>
  <c r="AR52" i="30" s="1"/>
  <c r="AR45" i="30"/>
  <c r="AA342" i="30"/>
  <c r="AB342" i="30" s="1"/>
  <c r="AQ199" i="30"/>
  <c r="AR199" i="30" s="1"/>
  <c r="AR194" i="30"/>
  <c r="AR10" i="30"/>
  <c r="AQ19" i="30"/>
  <c r="AA169" i="30"/>
  <c r="AB169" i="30" s="1"/>
  <c r="AR281" i="30"/>
  <c r="AQ286" i="30"/>
  <c r="AR286" i="30" s="1"/>
  <c r="C39" i="28"/>
  <c r="A39" i="28"/>
  <c r="AQ130" i="30" l="1"/>
  <c r="AR130" i="30" s="1"/>
  <c r="D25" i="10"/>
  <c r="G231" i="30"/>
  <c r="K230" i="30"/>
  <c r="K213" i="30"/>
  <c r="K231" i="30" s="1"/>
  <c r="AG205" i="30"/>
  <c r="AG230" i="30" s="1"/>
  <c r="Q230" i="30"/>
  <c r="AH205" i="30"/>
  <c r="AH230" i="30" s="1"/>
  <c r="R230" i="30"/>
  <c r="V230" i="30"/>
  <c r="AL205" i="30"/>
  <c r="AL230" i="30" s="1"/>
  <c r="AJ205" i="30"/>
  <c r="AJ230" i="30" s="1"/>
  <c r="T230" i="30"/>
  <c r="P230" i="30"/>
  <c r="AF205" i="30"/>
  <c r="Z205" i="30"/>
  <c r="AK205" i="30"/>
  <c r="AK230" i="30" s="1"/>
  <c r="U230" i="30"/>
  <c r="AI205" i="30"/>
  <c r="AI230" i="30" s="1"/>
  <c r="S230" i="30"/>
  <c r="O230" i="30"/>
  <c r="AE205" i="30"/>
  <c r="Y205" i="30"/>
  <c r="Y230" i="30" s="1"/>
  <c r="W205" i="30"/>
  <c r="W230" i="30" s="1"/>
  <c r="AQ173" i="30"/>
  <c r="AR173" i="30" s="1"/>
  <c r="AQ126" i="30"/>
  <c r="AR126" i="30" s="1"/>
  <c r="AQ136" i="30"/>
  <c r="AR136" i="30" s="1"/>
  <c r="AQ146" i="30"/>
  <c r="AR146" i="30" s="1"/>
  <c r="AQ165" i="30"/>
  <c r="AR165" i="30" s="1"/>
  <c r="AQ167" i="30"/>
  <c r="AR167" i="30" s="1"/>
  <c r="AQ163" i="30"/>
  <c r="AR163" i="30" s="1"/>
  <c r="AQ161" i="30"/>
  <c r="AR161" i="30" s="1"/>
  <c r="AQ152" i="30"/>
  <c r="AR152" i="30" s="1"/>
  <c r="AQ132" i="30"/>
  <c r="AR132" i="30" s="1"/>
  <c r="AQ159" i="30"/>
  <c r="AR159" i="30" s="1"/>
  <c r="AQ140" i="30"/>
  <c r="AR140" i="30" s="1"/>
  <c r="AQ157" i="30"/>
  <c r="AR157" i="30" s="1"/>
  <c r="AQ138" i="30"/>
  <c r="AR138" i="30" s="1"/>
  <c r="AQ150" i="30"/>
  <c r="AR150" i="30" s="1"/>
  <c r="AA329" i="30"/>
  <c r="AB329" i="30" s="1"/>
  <c r="G18" i="28"/>
  <c r="G12" i="28"/>
  <c r="G11" i="28"/>
  <c r="AQ144" i="30"/>
  <c r="AR144" i="30" s="1"/>
  <c r="AQ172" i="30"/>
  <c r="AR172" i="30" s="1"/>
  <c r="AQ169" i="30"/>
  <c r="AR169" i="30" s="1"/>
  <c r="S366" i="30"/>
  <c r="AI366" i="30" s="1"/>
  <c r="T366" i="30"/>
  <c r="AJ366" i="30" s="1"/>
  <c r="AG101" i="26"/>
  <c r="U63" i="30"/>
  <c r="V63" i="30"/>
  <c r="J66" i="30"/>
  <c r="Q344" i="30"/>
  <c r="R344" i="30"/>
  <c r="V101" i="26"/>
  <c r="O101" i="26"/>
  <c r="P128" i="30"/>
  <c r="O128" i="30"/>
  <c r="K128" i="30"/>
  <c r="L128" i="30" s="1"/>
  <c r="S63" i="30"/>
  <c r="T63" i="30"/>
  <c r="I66" i="30"/>
  <c r="U128" i="30"/>
  <c r="AK128" i="30" s="1"/>
  <c r="V128" i="30"/>
  <c r="AL128" i="30" s="1"/>
  <c r="S344" i="30"/>
  <c r="T344" i="30"/>
  <c r="U366" i="30"/>
  <c r="AK366" i="30" s="1"/>
  <c r="V366" i="30"/>
  <c r="AL366" i="30" s="1"/>
  <c r="Q366" i="30"/>
  <c r="AG366" i="30" s="1"/>
  <c r="R366" i="30"/>
  <c r="AH366" i="30" s="1"/>
  <c r="O344" i="30"/>
  <c r="P344" i="30"/>
  <c r="K344" i="30"/>
  <c r="AQ201" i="30"/>
  <c r="AR201" i="30" s="1"/>
  <c r="AR191" i="30"/>
  <c r="S128" i="30"/>
  <c r="AI128" i="30" s="1"/>
  <c r="T128" i="30"/>
  <c r="AJ128" i="30" s="1"/>
  <c r="C40" i="28"/>
  <c r="A40" i="28"/>
  <c r="H25" i="10"/>
  <c r="S328" i="30"/>
  <c r="T328" i="30"/>
  <c r="I331" i="30"/>
  <c r="V344" i="30"/>
  <c r="U344" i="30"/>
  <c r="X101" i="26"/>
  <c r="Q328" i="30"/>
  <c r="R328" i="30"/>
  <c r="H331" i="30"/>
  <c r="O63" i="30"/>
  <c r="P63" i="30"/>
  <c r="K63" i="30"/>
  <c r="K66" i="30" s="1"/>
  <c r="G66" i="30"/>
  <c r="S124" i="30"/>
  <c r="AI124" i="30" s="1"/>
  <c r="T124" i="30"/>
  <c r="AJ124" i="30" s="1"/>
  <c r="I154" i="30"/>
  <c r="I388" i="30"/>
  <c r="U328" i="30"/>
  <c r="V328" i="30"/>
  <c r="J331" i="30"/>
  <c r="Q124" i="30"/>
  <c r="AG124" i="30" s="1"/>
  <c r="R124" i="30"/>
  <c r="AH124" i="30" s="1"/>
  <c r="H154" i="30"/>
  <c r="H388" i="30"/>
  <c r="AB101" i="26"/>
  <c r="Q101" i="26"/>
  <c r="AR41" i="30"/>
  <c r="AQ55" i="30"/>
  <c r="AR55" i="30" s="1"/>
  <c r="O366" i="30"/>
  <c r="P366" i="30"/>
  <c r="K366" i="30"/>
  <c r="L366" i="30" s="1"/>
  <c r="Q128" i="30"/>
  <c r="AG128" i="30" s="1"/>
  <c r="R128" i="30"/>
  <c r="AH128" i="30" s="1"/>
  <c r="V124" i="30"/>
  <c r="AL124" i="30" s="1"/>
  <c r="U124" i="30"/>
  <c r="AK124" i="30" s="1"/>
  <c r="J388" i="30"/>
  <c r="J154" i="30"/>
  <c r="O124" i="30"/>
  <c r="P124" i="30"/>
  <c r="G154" i="30"/>
  <c r="G388" i="30"/>
  <c r="K124" i="30"/>
  <c r="L124" i="30" s="1"/>
  <c r="AQ32" i="30"/>
  <c r="AR32" i="30" s="1"/>
  <c r="AR19" i="30"/>
  <c r="Z101" i="26"/>
  <c r="Q63" i="30"/>
  <c r="R63" i="30"/>
  <c r="H66" i="30"/>
  <c r="O328" i="30"/>
  <c r="P328" i="30"/>
  <c r="G331" i="30"/>
  <c r="K328" i="30"/>
  <c r="K331" i="30" s="1"/>
  <c r="AA205" i="30" l="1"/>
  <c r="Z230" i="30"/>
  <c r="L213" i="30"/>
  <c r="AF230" i="30"/>
  <c r="AP205" i="30"/>
  <c r="AE230" i="30"/>
  <c r="AO205" i="30"/>
  <c r="AO230" i="30" s="1"/>
  <c r="AM205" i="30"/>
  <c r="AM230" i="30" s="1"/>
  <c r="J25" i="10"/>
  <c r="J54" i="10" s="1"/>
  <c r="D54" i="10"/>
  <c r="F25" i="10"/>
  <c r="F54" i="10" s="1"/>
  <c r="L328" i="30"/>
  <c r="L63" i="30"/>
  <c r="AE128" i="30"/>
  <c r="Y128" i="30"/>
  <c r="W128" i="30"/>
  <c r="AD101" i="26"/>
  <c r="AF128" i="30"/>
  <c r="AP128" i="30" s="1"/>
  <c r="Z128" i="30"/>
  <c r="V66" i="30"/>
  <c r="U66" i="30"/>
  <c r="Y366" i="30"/>
  <c r="AE366" i="30"/>
  <c r="W366" i="30"/>
  <c r="AF124" i="30"/>
  <c r="AP124" i="30" s="1"/>
  <c r="Z124" i="30"/>
  <c r="T66" i="30"/>
  <c r="R66" i="30"/>
  <c r="AE124" i="30"/>
  <c r="W124" i="30"/>
  <c r="Y124" i="30"/>
  <c r="L66" i="30"/>
  <c r="S66" i="30"/>
  <c r="S101" i="26"/>
  <c r="AF101" i="26"/>
  <c r="L331" i="30"/>
  <c r="Z328" i="30"/>
  <c r="Q66" i="30"/>
  <c r="P66" i="30"/>
  <c r="Z63" i="30"/>
  <c r="Z344" i="30"/>
  <c r="H54" i="10"/>
  <c r="K388" i="30"/>
  <c r="K154" i="30"/>
  <c r="AF366" i="30"/>
  <c r="AP366" i="30" s="1"/>
  <c r="Z366" i="30"/>
  <c r="Y328" i="30"/>
  <c r="W328" i="30"/>
  <c r="O66" i="30"/>
  <c r="Y63" i="30"/>
  <c r="Y66" i="30" s="1"/>
  <c r="W63" i="30"/>
  <c r="W66" i="30" s="1"/>
  <c r="E25" i="10"/>
  <c r="E54" i="10" s="1"/>
  <c r="I25" i="10"/>
  <c r="I54" i="10" s="1"/>
  <c r="G25" i="10"/>
  <c r="G54" i="10" s="1"/>
  <c r="K25" i="10"/>
  <c r="K54" i="10" s="1"/>
  <c r="Y344" i="30"/>
  <c r="W344" i="30"/>
  <c r="AP230" i="30" l="1"/>
  <c r="AQ205" i="30"/>
  <c r="AQ230" i="30" s="1"/>
  <c r="AB205" i="30"/>
  <c r="AA230" i="30"/>
  <c r="K200" i="26"/>
  <c r="K199" i="26"/>
  <c r="N199" i="26"/>
  <c r="N200" i="26"/>
  <c r="L199" i="26"/>
  <c r="L200" i="26"/>
  <c r="I200" i="26"/>
  <c r="I199" i="26"/>
  <c r="J199" i="26"/>
  <c r="J200" i="26"/>
  <c r="H199" i="26"/>
  <c r="H200" i="26"/>
  <c r="M199" i="26"/>
  <c r="M200" i="26"/>
  <c r="G200" i="26"/>
  <c r="G199" i="26"/>
  <c r="C14" i="28"/>
  <c r="AO128" i="30"/>
  <c r="D53" i="10"/>
  <c r="H53" i="10"/>
  <c r="J53" i="10"/>
  <c r="J374" i="30" s="1"/>
  <c r="L154" i="30"/>
  <c r="AA366" i="30"/>
  <c r="AB366" i="30" s="1"/>
  <c r="L201" i="26"/>
  <c r="L194" i="26"/>
  <c r="L203" i="26"/>
  <c r="L197" i="26"/>
  <c r="L198" i="26"/>
  <c r="L195" i="26"/>
  <c r="L191" i="26"/>
  <c r="L196" i="26"/>
  <c r="L193" i="26"/>
  <c r="L192" i="26"/>
  <c r="L190" i="26"/>
  <c r="L202" i="26"/>
  <c r="G190" i="26"/>
  <c r="G192" i="26"/>
  <c r="G191" i="26"/>
  <c r="G202" i="26"/>
  <c r="G198" i="26"/>
  <c r="G194" i="26"/>
  <c r="G203" i="26"/>
  <c r="G201" i="26"/>
  <c r="G195" i="26"/>
  <c r="G196" i="26"/>
  <c r="G197" i="26"/>
  <c r="G193" i="26"/>
  <c r="AA124" i="30"/>
  <c r="AB124" i="30" s="1"/>
  <c r="L54" i="10"/>
  <c r="M54" i="10" s="1"/>
  <c r="L53" i="10"/>
  <c r="AA328" i="30"/>
  <c r="AB328" i="30" s="1"/>
  <c r="M195" i="26"/>
  <c r="M194" i="26"/>
  <c r="M201" i="26"/>
  <c r="M203" i="26"/>
  <c r="M193" i="26"/>
  <c r="M202" i="26"/>
  <c r="M192" i="26"/>
  <c r="M191" i="26"/>
  <c r="M198" i="26"/>
  <c r="M190" i="26"/>
  <c r="M196" i="26"/>
  <c r="M197" i="26"/>
  <c r="J194" i="26"/>
  <c r="J203" i="26"/>
  <c r="J193" i="26"/>
  <c r="J202" i="26"/>
  <c r="J192" i="26"/>
  <c r="J190" i="26"/>
  <c r="J201" i="26"/>
  <c r="J191" i="26"/>
  <c r="J198" i="26"/>
  <c r="J197" i="26"/>
  <c r="J195" i="26"/>
  <c r="J196" i="26"/>
  <c r="F53" i="10"/>
  <c r="AM128" i="30"/>
  <c r="AO124" i="30"/>
  <c r="AM124" i="30"/>
  <c r="I195" i="26"/>
  <c r="I191" i="26"/>
  <c r="I194" i="26"/>
  <c r="I196" i="26"/>
  <c r="I203" i="26"/>
  <c r="I193" i="26"/>
  <c r="I202" i="26"/>
  <c r="I192" i="26"/>
  <c r="I201" i="26"/>
  <c r="I198" i="26"/>
  <c r="I190" i="26"/>
  <c r="I197" i="26"/>
  <c r="H202" i="26"/>
  <c r="H190" i="26"/>
  <c r="H201" i="26"/>
  <c r="H196" i="26"/>
  <c r="H198" i="26"/>
  <c r="H197" i="26"/>
  <c r="H194" i="26"/>
  <c r="H195" i="26"/>
  <c r="H203" i="26"/>
  <c r="H193" i="26"/>
  <c r="H192" i="26"/>
  <c r="H191" i="26"/>
  <c r="AO366" i="30"/>
  <c r="AM366" i="30"/>
  <c r="AA128" i="30"/>
  <c r="AB128" i="30" s="1"/>
  <c r="AA63" i="30"/>
  <c r="Z66" i="30"/>
  <c r="M25" i="10"/>
  <c r="AH101" i="26"/>
  <c r="N198" i="26"/>
  <c r="N190" i="26"/>
  <c r="N197" i="26"/>
  <c r="N196" i="26"/>
  <c r="N195" i="26"/>
  <c r="N194" i="26"/>
  <c r="N203" i="26"/>
  <c r="N193" i="26"/>
  <c r="N201" i="26"/>
  <c r="N202" i="26"/>
  <c r="N192" i="26"/>
  <c r="N191" i="26"/>
  <c r="K196" i="26"/>
  <c r="K193" i="26"/>
  <c r="K194" i="26"/>
  <c r="K191" i="26"/>
  <c r="K192" i="26"/>
  <c r="K203" i="26"/>
  <c r="K198" i="26"/>
  <c r="K190" i="26"/>
  <c r="K201" i="26"/>
  <c r="K202" i="26"/>
  <c r="K197" i="26"/>
  <c r="K195" i="26"/>
  <c r="AA344" i="30"/>
  <c r="R200" i="26" l="1"/>
  <c r="G365" i="30"/>
  <c r="G368" i="30" s="1"/>
  <c r="R199" i="26"/>
  <c r="O199" i="26"/>
  <c r="Q199" i="26"/>
  <c r="O200" i="26"/>
  <c r="Q200" i="26"/>
  <c r="C16" i="28"/>
  <c r="AQ128" i="30"/>
  <c r="AR128" i="30" s="1"/>
  <c r="J365" i="30"/>
  <c r="V365" i="30" s="1"/>
  <c r="AL365" i="30" s="1"/>
  <c r="I365" i="30"/>
  <c r="I368" i="30" s="1"/>
  <c r="G374" i="30"/>
  <c r="G377" i="30" s="1"/>
  <c r="G399" i="30" s="1"/>
  <c r="G400" i="30" s="1"/>
  <c r="I374" i="30"/>
  <c r="I377" i="30" s="1"/>
  <c r="I399" i="30" s="1"/>
  <c r="I400" i="30" s="1"/>
  <c r="I402" i="30" s="1"/>
  <c r="AQ366" i="30"/>
  <c r="AR366" i="30" s="1"/>
  <c r="R201" i="26"/>
  <c r="Q192" i="26"/>
  <c r="O201" i="26"/>
  <c r="J377" i="30"/>
  <c r="J399" i="30" s="1"/>
  <c r="J400" i="30" s="1"/>
  <c r="O203" i="26"/>
  <c r="R194" i="26"/>
  <c r="I204" i="26"/>
  <c r="O194" i="26"/>
  <c r="Q197" i="26"/>
  <c r="Q203" i="26"/>
  <c r="O198" i="26"/>
  <c r="L204" i="26"/>
  <c r="H204" i="26"/>
  <c r="O191" i="26"/>
  <c r="J204" i="26"/>
  <c r="Q196" i="26"/>
  <c r="Q201" i="26"/>
  <c r="G204" i="26"/>
  <c r="O193" i="26"/>
  <c r="O202" i="26"/>
  <c r="Q202" i="26"/>
  <c r="K204" i="26"/>
  <c r="R191" i="26"/>
  <c r="M204" i="26"/>
  <c r="Q190" i="26"/>
  <c r="Q194" i="26"/>
  <c r="O197" i="26"/>
  <c r="N204" i="26"/>
  <c r="R192" i="26"/>
  <c r="R197" i="26"/>
  <c r="AQ124" i="30"/>
  <c r="AR124" i="30" s="1"/>
  <c r="R196" i="26"/>
  <c r="Q198" i="26"/>
  <c r="Q195" i="26"/>
  <c r="O196" i="26"/>
  <c r="O192" i="26"/>
  <c r="R198" i="26"/>
  <c r="R193" i="26"/>
  <c r="H374" i="30"/>
  <c r="H365" i="30"/>
  <c r="R203" i="26"/>
  <c r="M53" i="10"/>
  <c r="Q193" i="26"/>
  <c r="R202" i="26"/>
  <c r="R190" i="26"/>
  <c r="AB63" i="30"/>
  <c r="AA66" i="30"/>
  <c r="AB66" i="30" s="1"/>
  <c r="R195" i="26"/>
  <c r="Q191" i="26"/>
  <c r="O195" i="26"/>
  <c r="O190" i="26"/>
  <c r="P365" i="30" l="1"/>
  <c r="AF365" i="30" s="1"/>
  <c r="O365" i="30"/>
  <c r="AE365" i="30" s="1"/>
  <c r="S200" i="26"/>
  <c r="S199" i="26"/>
  <c r="C15" i="28"/>
  <c r="U365" i="30"/>
  <c r="AK365" i="30" s="1"/>
  <c r="J368" i="30"/>
  <c r="S365" i="30"/>
  <c r="AI365" i="30" s="1"/>
  <c r="T365" i="30"/>
  <c r="AJ365" i="30" s="1"/>
  <c r="K365" i="30"/>
  <c r="K368" i="30" s="1"/>
  <c r="S193" i="26"/>
  <c r="S196" i="26"/>
  <c r="S191" i="26"/>
  <c r="S202" i="26"/>
  <c r="S201" i="26"/>
  <c r="S203" i="26"/>
  <c r="S192" i="26"/>
  <c r="H377" i="30"/>
  <c r="H399" i="30" s="1"/>
  <c r="H400" i="30" s="1"/>
  <c r="S197" i="26"/>
  <c r="S195" i="26"/>
  <c r="S194" i="26"/>
  <c r="J402" i="30"/>
  <c r="J404" i="30"/>
  <c r="I404" i="30"/>
  <c r="O204" i="26"/>
  <c r="R365" i="30"/>
  <c r="AH365" i="30" s="1"/>
  <c r="H368" i="30"/>
  <c r="Q365" i="30"/>
  <c r="AG365" i="30" s="1"/>
  <c r="K374" i="30"/>
  <c r="K377" i="30" s="1"/>
  <c r="S198" i="26"/>
  <c r="S190" i="26"/>
  <c r="Q204" i="26"/>
  <c r="R204" i="26"/>
  <c r="I405" i="30" l="1"/>
  <c r="G402" i="30"/>
  <c r="L368" i="30"/>
  <c r="L365" i="30"/>
  <c r="J405" i="30"/>
  <c r="J380" i="30" s="1"/>
  <c r="Y365" i="30"/>
  <c r="W365" i="30"/>
  <c r="AM365" i="30"/>
  <c r="S204" i="26"/>
  <c r="AO365" i="30"/>
  <c r="Z365" i="30"/>
  <c r="L377" i="30"/>
  <c r="AP365" i="30"/>
  <c r="G404" i="30"/>
  <c r="H404" i="30"/>
  <c r="L374" i="30"/>
  <c r="C17" i="28" l="1"/>
  <c r="I380" i="30"/>
  <c r="G405" i="30"/>
  <c r="G380" i="30" s="1"/>
  <c r="H402" i="30"/>
  <c r="H405" i="30" s="1"/>
  <c r="AA365" i="30"/>
  <c r="AB365" i="30" s="1"/>
  <c r="AQ365" i="30"/>
  <c r="AR365" i="30" s="1"/>
  <c r="C18" i="28" l="1"/>
  <c r="H380" i="30"/>
  <c r="E380" i="30" l="1"/>
  <c r="L380" i="30" l="1"/>
  <c r="G175" i="30"/>
  <c r="O175" i="30" s="1"/>
  <c r="J175" i="30"/>
  <c r="U175" i="30" s="1"/>
  <c r="H175" i="30"/>
  <c r="Q175" i="30" s="1"/>
  <c r="I175" i="30"/>
  <c r="I177" i="30" s="1"/>
  <c r="I180" i="30" s="1"/>
  <c r="I233" i="30" s="1"/>
  <c r="I387" i="30" s="1"/>
  <c r="E177" i="30"/>
  <c r="E180" i="30" s="1"/>
  <c r="E233" i="30" s="1"/>
  <c r="E387" i="30" l="1"/>
  <c r="C20" i="28"/>
  <c r="C21" i="28"/>
  <c r="T175" i="30"/>
  <c r="R175" i="30"/>
  <c r="J177" i="30"/>
  <c r="J180" i="30" s="1"/>
  <c r="J233" i="30" s="1"/>
  <c r="J387" i="30" s="1"/>
  <c r="S175" i="30"/>
  <c r="AI175" i="30" s="1"/>
  <c r="E333" i="30"/>
  <c r="E17" i="28"/>
  <c r="AK175" i="30"/>
  <c r="AE175" i="30"/>
  <c r="I389" i="30"/>
  <c r="I333" i="30"/>
  <c r="AG175" i="30"/>
  <c r="P175" i="30"/>
  <c r="G177" i="30"/>
  <c r="G180" i="30" s="1"/>
  <c r="G233" i="30" s="1"/>
  <c r="G387" i="30" s="1"/>
  <c r="K175" i="30"/>
  <c r="K177" i="30" s="1"/>
  <c r="K180" i="30" s="1"/>
  <c r="K233" i="30" s="1"/>
  <c r="K387" i="30" s="1"/>
  <c r="V175" i="30"/>
  <c r="H177" i="30"/>
  <c r="H180" i="30" s="1"/>
  <c r="H233" i="30" s="1"/>
  <c r="H387" i="30" s="1"/>
  <c r="E389" i="30" l="1"/>
  <c r="E384" i="30"/>
  <c r="C22" i="28"/>
  <c r="AJ175" i="30"/>
  <c r="J333" i="30"/>
  <c r="J389" i="30"/>
  <c r="J392" i="30" s="1"/>
  <c r="Y175" i="30"/>
  <c r="AH175" i="30"/>
  <c r="G389" i="30"/>
  <c r="G333" i="30"/>
  <c r="AF175" i="30"/>
  <c r="Z175" i="30"/>
  <c r="L180" i="30"/>
  <c r="K333" i="30"/>
  <c r="K389" i="30"/>
  <c r="AO175" i="30"/>
  <c r="I384" i="30"/>
  <c r="I392" i="30"/>
  <c r="L175" i="30"/>
  <c r="W175" i="30"/>
  <c r="L177" i="30"/>
  <c r="H333" i="30"/>
  <c r="H389" i="30"/>
  <c r="AL175" i="30"/>
  <c r="E390" i="30" l="1"/>
  <c r="I390" i="30"/>
  <c r="H51" i="10" s="1"/>
  <c r="E392" i="30"/>
  <c r="E393" i="30" s="1"/>
  <c r="C23" i="28"/>
  <c r="J390" i="30"/>
  <c r="J51" i="10" s="1"/>
  <c r="J384" i="30"/>
  <c r="L333" i="30"/>
  <c r="AA175" i="30"/>
  <c r="AP175" i="30"/>
  <c r="K384" i="30"/>
  <c r="H390" i="30"/>
  <c r="F51" i="10" s="1"/>
  <c r="H392" i="30"/>
  <c r="G384" i="30"/>
  <c r="K390" i="30"/>
  <c r="L51" i="10" s="1"/>
  <c r="K392" i="30"/>
  <c r="G392" i="30"/>
  <c r="G390" i="30"/>
  <c r="D51" i="10" s="1"/>
  <c r="H384" i="30"/>
  <c r="AM175" i="30"/>
  <c r="J393" i="30" l="1"/>
  <c r="J52" i="10" s="1"/>
  <c r="I393" i="30"/>
  <c r="H52" i="10" s="1"/>
  <c r="G393" i="30"/>
  <c r="D52" i="10" s="1"/>
  <c r="K393" i="30"/>
  <c r="L52" i="10" s="1"/>
  <c r="H393" i="30"/>
  <c r="F52" i="10" s="1"/>
  <c r="C24" i="28"/>
  <c r="L384" i="30"/>
  <c r="AB175" i="30"/>
  <c r="AQ175" i="30"/>
  <c r="M51" i="10"/>
  <c r="M52" i="10" l="1"/>
  <c r="C25" i="28"/>
  <c r="AR175" i="30"/>
  <c r="C26" i="28" l="1"/>
  <c r="W90" i="26"/>
  <c r="AA90" i="26"/>
  <c r="X90" i="26"/>
  <c r="Z90" i="26"/>
  <c r="Y90" i="26"/>
  <c r="AB90" i="26"/>
  <c r="AC90" i="26"/>
  <c r="Q90" i="26"/>
  <c r="R90" i="26"/>
  <c r="V90" i="26"/>
  <c r="E90" i="26"/>
  <c r="E89" i="26" s="1"/>
  <c r="E117" i="26" l="1"/>
  <c r="E217" i="26"/>
  <c r="C27" i="28"/>
  <c r="L89" i="26"/>
  <c r="AA89" i="26" s="1"/>
  <c r="S90" i="26"/>
  <c r="AD90" i="26"/>
  <c r="AF90" i="26"/>
  <c r="M89" i="26"/>
  <c r="G89" i="26"/>
  <c r="I89" i="26"/>
  <c r="N89" i="26"/>
  <c r="K89" i="26"/>
  <c r="H89" i="26"/>
  <c r="AG90" i="26"/>
  <c r="J89" i="26"/>
  <c r="E187" i="26" l="1"/>
  <c r="E211" i="26" s="1"/>
  <c r="G117" i="26"/>
  <c r="C29" i="28"/>
  <c r="AH90" i="26"/>
  <c r="L117" i="26"/>
  <c r="L217" i="26"/>
  <c r="O89" i="26"/>
  <c r="O117" i="26" s="1"/>
  <c r="H117" i="26"/>
  <c r="H217" i="26"/>
  <c r="W89" i="26"/>
  <c r="K217" i="26"/>
  <c r="K117" i="26"/>
  <c r="Z89" i="26"/>
  <c r="I117" i="26"/>
  <c r="X89" i="26"/>
  <c r="I217" i="26"/>
  <c r="Q89" i="26"/>
  <c r="AB89" i="26"/>
  <c r="M217" i="26"/>
  <c r="M117" i="26"/>
  <c r="J117" i="26"/>
  <c r="J217" i="26"/>
  <c r="Y89" i="26"/>
  <c r="R89" i="26"/>
  <c r="R117" i="26" s="1"/>
  <c r="AC89" i="26"/>
  <c r="N117" i="26"/>
  <c r="N217" i="26"/>
  <c r="G217" i="26"/>
  <c r="V89" i="26"/>
  <c r="AA117" i="26"/>
  <c r="AA217" i="26"/>
  <c r="AA187" i="26" l="1"/>
  <c r="AA211" i="26" s="1"/>
  <c r="AA213" i="26" s="1"/>
  <c r="AA216" i="26" s="1"/>
  <c r="AA218" i="26" s="1"/>
  <c r="R187" i="26"/>
  <c r="I187" i="26"/>
  <c r="I211" i="26" s="1"/>
  <c r="I213" i="26" s="1"/>
  <c r="K187" i="26"/>
  <c r="K211" i="26" s="1"/>
  <c r="K213" i="26" s="1"/>
  <c r="H187" i="26"/>
  <c r="H211" i="26" s="1"/>
  <c r="H213" i="26" s="1"/>
  <c r="N187" i="26"/>
  <c r="N211" i="26" s="1"/>
  <c r="M187" i="26"/>
  <c r="M211" i="26" s="1"/>
  <c r="M213" i="26" s="1"/>
  <c r="O187" i="26"/>
  <c r="O211" i="26" s="1"/>
  <c r="L187" i="26"/>
  <c r="L211" i="26" s="1"/>
  <c r="L213" i="26" s="1"/>
  <c r="L216" i="26" s="1"/>
  <c r="L218" i="26" s="1"/>
  <c r="G187" i="26"/>
  <c r="G211" i="26" s="1"/>
  <c r="G213" i="26" s="1"/>
  <c r="J187" i="26"/>
  <c r="J211" i="26" s="1"/>
  <c r="J213" i="26" s="1"/>
  <c r="E213" i="26"/>
  <c r="E216" i="26" s="1"/>
  <c r="E218" i="26" s="1"/>
  <c r="O217" i="26"/>
  <c r="Q217" i="26" s="1"/>
  <c r="V117" i="26"/>
  <c r="V217" i="26"/>
  <c r="AD89" i="26"/>
  <c r="Y117" i="26"/>
  <c r="Y217" i="26"/>
  <c r="W217" i="26"/>
  <c r="W117" i="26"/>
  <c r="Q117" i="26"/>
  <c r="S89" i="26"/>
  <c r="S117" i="26" s="1"/>
  <c r="Z117" i="26"/>
  <c r="Z217" i="26"/>
  <c r="R217" i="26"/>
  <c r="AB117" i="26"/>
  <c r="AF89" i="26"/>
  <c r="AB217" i="26"/>
  <c r="X217" i="26"/>
  <c r="X117" i="26"/>
  <c r="AG89" i="26"/>
  <c r="AG117" i="26" s="1"/>
  <c r="AC117" i="26"/>
  <c r="AC217" i="26"/>
  <c r="Q211" i="26" l="1"/>
  <c r="Z187" i="26"/>
  <c r="Z211" i="26" s="1"/>
  <c r="Z213" i="26" s="1"/>
  <c r="Z216" i="26" s="1"/>
  <c r="Z218" i="26" s="1"/>
  <c r="AA219" i="26" s="1"/>
  <c r="I71" i="10" s="1"/>
  <c r="V187" i="26"/>
  <c r="V211" i="26" s="1"/>
  <c r="V213" i="26" s="1"/>
  <c r="V216" i="26" s="1"/>
  <c r="V218" i="26" s="1"/>
  <c r="AC187" i="26"/>
  <c r="AC211" i="26" s="1"/>
  <c r="AG187" i="26"/>
  <c r="X187" i="26"/>
  <c r="X211" i="26" s="1"/>
  <c r="X213" i="26" s="1"/>
  <c r="X216" i="26" s="1"/>
  <c r="X218" i="26" s="1"/>
  <c r="AB187" i="26"/>
  <c r="AB211" i="26" s="1"/>
  <c r="S187" i="26"/>
  <c r="Q187" i="26"/>
  <c r="W187" i="26"/>
  <c r="W211" i="26" s="1"/>
  <c r="W213" i="26" s="1"/>
  <c r="W216" i="26" s="1"/>
  <c r="W218" i="26" s="1"/>
  <c r="Y187" i="26"/>
  <c r="Y211" i="26" s="1"/>
  <c r="Y213" i="26" s="1"/>
  <c r="Y216" i="26" s="1"/>
  <c r="Y218" i="26" s="1"/>
  <c r="L214" i="26"/>
  <c r="I59" i="10" s="1"/>
  <c r="T290" i="30" s="1"/>
  <c r="AJ290" i="30" s="1"/>
  <c r="AG217" i="26"/>
  <c r="N213" i="26"/>
  <c r="M214" i="26" s="1"/>
  <c r="J59" i="10" s="1"/>
  <c r="R211" i="26"/>
  <c r="AF217" i="26"/>
  <c r="AF117" i="26"/>
  <c r="AH89" i="26"/>
  <c r="AH117" i="26" s="1"/>
  <c r="J216" i="26"/>
  <c r="J218" i="26" s="1"/>
  <c r="J214" i="26"/>
  <c r="G59" i="10" s="1"/>
  <c r="O213" i="26"/>
  <c r="M216" i="26"/>
  <c r="M218" i="26" s="1"/>
  <c r="H214" i="26"/>
  <c r="E59" i="10" s="1"/>
  <c r="H216" i="26"/>
  <c r="H218" i="26" s="1"/>
  <c r="G216" i="26"/>
  <c r="G218" i="26" s="1"/>
  <c r="G214" i="26"/>
  <c r="D59" i="10" s="1"/>
  <c r="I216" i="26"/>
  <c r="I218" i="26" s="1"/>
  <c r="I214" i="26"/>
  <c r="F59" i="10" s="1"/>
  <c r="S217" i="26"/>
  <c r="K214" i="26"/>
  <c r="H59" i="10" s="1"/>
  <c r="K216" i="26"/>
  <c r="K218" i="26" s="1"/>
  <c r="L219" i="26" s="1"/>
  <c r="I60" i="10" s="1"/>
  <c r="AD117" i="26"/>
  <c r="AD217" i="26"/>
  <c r="AH187" i="26" l="1"/>
  <c r="AF187" i="26"/>
  <c r="AD187" i="26"/>
  <c r="AD211" i="26" s="1"/>
  <c r="AD213" i="26" s="1"/>
  <c r="AD216" i="26" s="1"/>
  <c r="AD218" i="26" s="1"/>
  <c r="S211" i="26"/>
  <c r="T298" i="30"/>
  <c r="AJ298" i="30" s="1"/>
  <c r="T291" i="30"/>
  <c r="AJ291" i="30" s="1"/>
  <c r="T292" i="30"/>
  <c r="AJ292" i="30" s="1"/>
  <c r="T297" i="30"/>
  <c r="AJ297" i="30" s="1"/>
  <c r="T289" i="30"/>
  <c r="T374" i="30"/>
  <c r="AJ374" i="30" s="1"/>
  <c r="T296" i="30"/>
  <c r="T299" i="30"/>
  <c r="AJ299" i="30" s="1"/>
  <c r="S292" i="30"/>
  <c r="AI292" i="30" s="1"/>
  <c r="S296" i="30"/>
  <c r="S299" i="30"/>
  <c r="AI299" i="30" s="1"/>
  <c r="S298" i="30"/>
  <c r="AI298" i="30" s="1"/>
  <c r="S290" i="30"/>
  <c r="AI290" i="30" s="1"/>
  <c r="S291" i="30"/>
  <c r="AI291" i="30" s="1"/>
  <c r="S289" i="30"/>
  <c r="S374" i="30"/>
  <c r="AI374" i="30" s="1"/>
  <c r="S297" i="30"/>
  <c r="AI297" i="30" s="1"/>
  <c r="O290" i="30"/>
  <c r="O299" i="30"/>
  <c r="O292" i="30"/>
  <c r="O297" i="30"/>
  <c r="O374" i="30"/>
  <c r="O289" i="30"/>
  <c r="O296" i="30"/>
  <c r="O291" i="30"/>
  <c r="O298" i="30"/>
  <c r="O216" i="26"/>
  <c r="Q213" i="26"/>
  <c r="O214" i="26"/>
  <c r="L59" i="10" s="1"/>
  <c r="X219" i="26"/>
  <c r="F71" i="10" s="1"/>
  <c r="G219" i="26"/>
  <c r="D60" i="10" s="1"/>
  <c r="H219" i="26"/>
  <c r="E60" i="10" s="1"/>
  <c r="Z219" i="26"/>
  <c r="H71" i="10" s="1"/>
  <c r="P292" i="30"/>
  <c r="P297" i="30"/>
  <c r="P374" i="30"/>
  <c r="P299" i="30"/>
  <c r="P291" i="30"/>
  <c r="P289" i="30"/>
  <c r="P296" i="30"/>
  <c r="P298" i="30"/>
  <c r="P290" i="30"/>
  <c r="R296" i="30"/>
  <c r="R299" i="30"/>
  <c r="AH299" i="30" s="1"/>
  <c r="R297" i="30"/>
  <c r="AH297" i="30" s="1"/>
  <c r="R289" i="30"/>
  <c r="R298" i="30"/>
  <c r="AH298" i="30" s="1"/>
  <c r="R292" i="30"/>
  <c r="AH292" i="30" s="1"/>
  <c r="R290" i="30"/>
  <c r="AH290" i="30" s="1"/>
  <c r="R374" i="30"/>
  <c r="AH374" i="30" s="1"/>
  <c r="R291" i="30"/>
  <c r="AH291" i="30" s="1"/>
  <c r="J219" i="26"/>
  <c r="G60" i="10" s="1"/>
  <c r="AH217" i="26"/>
  <c r="T343" i="30"/>
  <c r="T125" i="30"/>
  <c r="T153" i="30"/>
  <c r="AJ153" i="30" s="1"/>
  <c r="T151" i="30"/>
  <c r="AJ151" i="30" s="1"/>
  <c r="T131" i="30"/>
  <c r="AJ131" i="30" s="1"/>
  <c r="T143" i="30"/>
  <c r="AJ143" i="30" s="1"/>
  <c r="T160" i="30"/>
  <c r="AJ160" i="30" s="1"/>
  <c r="T139" i="30"/>
  <c r="AJ139" i="30" s="1"/>
  <c r="T147" i="30"/>
  <c r="AJ147" i="30" s="1"/>
  <c r="T127" i="30"/>
  <c r="AJ127" i="30" s="1"/>
  <c r="T168" i="30"/>
  <c r="AJ168" i="30" s="1"/>
  <c r="T133" i="30"/>
  <c r="AJ133" i="30" s="1"/>
  <c r="T145" i="30"/>
  <c r="AJ145" i="30" s="1"/>
  <c r="T164" i="30"/>
  <c r="AJ164" i="30" s="1"/>
  <c r="T135" i="30"/>
  <c r="AJ135" i="30" s="1"/>
  <c r="T141" i="30"/>
  <c r="AJ141" i="30" s="1"/>
  <c r="T149" i="30"/>
  <c r="AJ149" i="30" s="1"/>
  <c r="T166" i="30"/>
  <c r="AJ166" i="30" s="1"/>
  <c r="T176" i="30"/>
  <c r="AJ176" i="30" s="1"/>
  <c r="T174" i="30"/>
  <c r="AJ174" i="30" s="1"/>
  <c r="T158" i="30"/>
  <c r="T162" i="30"/>
  <c r="AJ162" i="30" s="1"/>
  <c r="T170" i="30"/>
  <c r="AJ170" i="30" s="1"/>
  <c r="T137" i="30"/>
  <c r="AJ137" i="30" s="1"/>
  <c r="T129" i="30"/>
  <c r="AJ129" i="30" s="1"/>
  <c r="K219" i="26"/>
  <c r="H60" i="10" s="1"/>
  <c r="W219" i="26"/>
  <c r="E71" i="10" s="1"/>
  <c r="I219" i="26"/>
  <c r="F60" i="10" s="1"/>
  <c r="AF211" i="26"/>
  <c r="AB213" i="26"/>
  <c r="Q299" i="30"/>
  <c r="AG299" i="30" s="1"/>
  <c r="Q292" i="30"/>
  <c r="AG292" i="30" s="1"/>
  <c r="Q298" i="30"/>
  <c r="AG298" i="30" s="1"/>
  <c r="Q297" i="30"/>
  <c r="AG297" i="30" s="1"/>
  <c r="Q290" i="30"/>
  <c r="AG290" i="30" s="1"/>
  <c r="Q291" i="30"/>
  <c r="AG291" i="30" s="1"/>
  <c r="Q374" i="30"/>
  <c r="AG374" i="30" s="1"/>
  <c r="Q289" i="30"/>
  <c r="Q296" i="30"/>
  <c r="Y219" i="26"/>
  <c r="G71" i="10" s="1"/>
  <c r="V219" i="26"/>
  <c r="D71" i="10" s="1"/>
  <c r="U296" i="30"/>
  <c r="U298" i="30"/>
  <c r="AK298" i="30" s="1"/>
  <c r="U290" i="30"/>
  <c r="AK290" i="30" s="1"/>
  <c r="U297" i="30"/>
  <c r="AK297" i="30" s="1"/>
  <c r="U289" i="30"/>
  <c r="U374" i="30"/>
  <c r="AK374" i="30" s="1"/>
  <c r="U291" i="30"/>
  <c r="AK291" i="30" s="1"/>
  <c r="U292" i="30"/>
  <c r="AK292" i="30" s="1"/>
  <c r="U299" i="30"/>
  <c r="AK299" i="30" s="1"/>
  <c r="AG211" i="26"/>
  <c r="AC213" i="26"/>
  <c r="N214" i="26"/>
  <c r="K59" i="10" s="1"/>
  <c r="N216" i="26"/>
  <c r="R213" i="26"/>
  <c r="T293" i="30" l="1"/>
  <c r="AJ289" i="30"/>
  <c r="AJ293" i="30" s="1"/>
  <c r="T300" i="30"/>
  <c r="AJ296" i="30"/>
  <c r="AJ300" i="30" s="1"/>
  <c r="L23" i="28" s="1"/>
  <c r="AJ228" i="30"/>
  <c r="T228" i="30"/>
  <c r="T213" i="30"/>
  <c r="AH211" i="26"/>
  <c r="R214" i="26"/>
  <c r="O131" i="30"/>
  <c r="O125" i="30"/>
  <c r="O139" i="30"/>
  <c r="O133" i="30"/>
  <c r="O151" i="30"/>
  <c r="O160" i="30"/>
  <c r="O135" i="30"/>
  <c r="O137" i="30"/>
  <c r="O147" i="30"/>
  <c r="O129" i="30"/>
  <c r="O145" i="30"/>
  <c r="O158" i="30"/>
  <c r="O141" i="30"/>
  <c r="O143" i="30"/>
  <c r="O176" i="30"/>
  <c r="O162" i="30"/>
  <c r="O164" i="30"/>
  <c r="O170" i="30"/>
  <c r="O153" i="30"/>
  <c r="O168" i="30"/>
  <c r="O343" i="30"/>
  <c r="O149" i="30"/>
  <c r="O174" i="30"/>
  <c r="O127" i="30"/>
  <c r="O166" i="30"/>
  <c r="T154" i="30"/>
  <c r="AJ125" i="30"/>
  <c r="AJ154" i="30" s="1"/>
  <c r="AF296" i="30"/>
  <c r="P300" i="30"/>
  <c r="AF299" i="30"/>
  <c r="AF297" i="30"/>
  <c r="AF292" i="30"/>
  <c r="Q293" i="30"/>
  <c r="AG289" i="30"/>
  <c r="AG293" i="30" s="1"/>
  <c r="J22" i="28" s="1"/>
  <c r="Y297" i="30"/>
  <c r="AE297" i="30"/>
  <c r="AE299" i="30"/>
  <c r="Y299" i="30"/>
  <c r="N218" i="26"/>
  <c r="R216" i="26"/>
  <c r="V289" i="30"/>
  <c r="W289" i="30" s="1"/>
  <c r="V374" i="30"/>
  <c r="AL374" i="30" s="1"/>
  <c r="V290" i="30"/>
  <c r="AL290" i="30" s="1"/>
  <c r="V292" i="30"/>
  <c r="AL292" i="30" s="1"/>
  <c r="V297" i="30"/>
  <c r="AL297" i="30" s="1"/>
  <c r="V299" i="30"/>
  <c r="AL299" i="30" s="1"/>
  <c r="V291" i="30"/>
  <c r="AL291" i="30" s="1"/>
  <c r="V298" i="30"/>
  <c r="AL298" i="30" s="1"/>
  <c r="V296" i="30"/>
  <c r="W296" i="30" s="1"/>
  <c r="AJ343" i="30"/>
  <c r="Q343" i="30"/>
  <c r="Q151" i="30"/>
  <c r="AG151" i="30" s="1"/>
  <c r="Q137" i="30"/>
  <c r="AG137" i="30" s="1"/>
  <c r="Q145" i="30"/>
  <c r="AG145" i="30" s="1"/>
  <c r="Q147" i="30"/>
  <c r="AG147" i="30" s="1"/>
  <c r="Q158" i="30"/>
  <c r="Q125" i="30"/>
  <c r="Q162" i="30"/>
  <c r="AG162" i="30" s="1"/>
  <c r="Q176" i="30"/>
  <c r="AG176" i="30" s="1"/>
  <c r="Q160" i="30"/>
  <c r="AG160" i="30" s="1"/>
  <c r="Q127" i="30"/>
  <c r="AG127" i="30" s="1"/>
  <c r="Q164" i="30"/>
  <c r="AG164" i="30" s="1"/>
  <c r="Q139" i="30"/>
  <c r="AG139" i="30" s="1"/>
  <c r="Q143" i="30"/>
  <c r="AG143" i="30" s="1"/>
  <c r="Q129" i="30"/>
  <c r="AG129" i="30" s="1"/>
  <c r="Q168" i="30"/>
  <c r="AG168" i="30" s="1"/>
  <c r="Q166" i="30"/>
  <c r="AG166" i="30" s="1"/>
  <c r="Q174" i="30"/>
  <c r="AG174" i="30" s="1"/>
  <c r="Q153" i="30"/>
  <c r="AG153" i="30" s="1"/>
  <c r="Q149" i="30"/>
  <c r="AG149" i="30" s="1"/>
  <c r="Q135" i="30"/>
  <c r="AG135" i="30" s="1"/>
  <c r="Q170" i="30"/>
  <c r="AG170" i="30" s="1"/>
  <c r="Q131" i="30"/>
  <c r="AG131" i="30" s="1"/>
  <c r="Q141" i="30"/>
  <c r="AG141" i="30" s="1"/>
  <c r="Q133" i="30"/>
  <c r="AG133" i="30" s="1"/>
  <c r="R158" i="30"/>
  <c r="R125" i="30"/>
  <c r="R137" i="30"/>
  <c r="AH137" i="30" s="1"/>
  <c r="R170" i="30"/>
  <c r="AH170" i="30" s="1"/>
  <c r="R343" i="30"/>
  <c r="R147" i="30"/>
  <c r="AH147" i="30" s="1"/>
  <c r="R131" i="30"/>
  <c r="AH131" i="30" s="1"/>
  <c r="R139" i="30"/>
  <c r="AH139" i="30" s="1"/>
  <c r="R168" i="30"/>
  <c r="AH168" i="30" s="1"/>
  <c r="R164" i="30"/>
  <c r="AH164" i="30" s="1"/>
  <c r="R176" i="30"/>
  <c r="AH176" i="30" s="1"/>
  <c r="R149" i="30"/>
  <c r="AH149" i="30" s="1"/>
  <c r="R166" i="30"/>
  <c r="AH166" i="30" s="1"/>
  <c r="R143" i="30"/>
  <c r="AH143" i="30" s="1"/>
  <c r="R127" i="30"/>
  <c r="AH127" i="30" s="1"/>
  <c r="R135" i="30"/>
  <c r="AH135" i="30" s="1"/>
  <c r="R160" i="30"/>
  <c r="AH160" i="30" s="1"/>
  <c r="R145" i="30"/>
  <c r="AH145" i="30" s="1"/>
  <c r="R174" i="30"/>
  <c r="AH174" i="30" s="1"/>
  <c r="R153" i="30"/>
  <c r="AH153" i="30" s="1"/>
  <c r="R129" i="30"/>
  <c r="AH129" i="30" s="1"/>
  <c r="R162" i="30"/>
  <c r="AH162" i="30" s="1"/>
  <c r="R133" i="30"/>
  <c r="AH133" i="30" s="1"/>
  <c r="R151" i="30"/>
  <c r="AH151" i="30" s="1"/>
  <c r="R141" i="30"/>
  <c r="AH141" i="30" s="1"/>
  <c r="AG296" i="30"/>
  <c r="AG300" i="30" s="1"/>
  <c r="J23" i="28" s="1"/>
  <c r="Q300" i="30"/>
  <c r="S158" i="30"/>
  <c r="S125" i="30"/>
  <c r="S137" i="30"/>
  <c r="AI137" i="30" s="1"/>
  <c r="S151" i="30"/>
  <c r="AI151" i="30" s="1"/>
  <c r="S174" i="30"/>
  <c r="AI174" i="30" s="1"/>
  <c r="S166" i="30"/>
  <c r="AI166" i="30" s="1"/>
  <c r="S153" i="30"/>
  <c r="AI153" i="30" s="1"/>
  <c r="S149" i="30"/>
  <c r="AI149" i="30" s="1"/>
  <c r="S139" i="30"/>
  <c r="AI139" i="30" s="1"/>
  <c r="S170" i="30"/>
  <c r="AI170" i="30" s="1"/>
  <c r="S145" i="30"/>
  <c r="AI145" i="30" s="1"/>
  <c r="S143" i="30"/>
  <c r="AI143" i="30" s="1"/>
  <c r="S343" i="30"/>
  <c r="S162" i="30"/>
  <c r="AI162" i="30" s="1"/>
  <c r="S127" i="30"/>
  <c r="AI127" i="30" s="1"/>
  <c r="S176" i="30"/>
  <c r="AI176" i="30" s="1"/>
  <c r="S133" i="30"/>
  <c r="AI133" i="30" s="1"/>
  <c r="S131" i="30"/>
  <c r="AI131" i="30" s="1"/>
  <c r="S129" i="30"/>
  <c r="AI129" i="30" s="1"/>
  <c r="S168" i="30"/>
  <c r="AI168" i="30" s="1"/>
  <c r="S160" i="30"/>
  <c r="AI160" i="30" s="1"/>
  <c r="S141" i="30"/>
  <c r="AI141" i="30" s="1"/>
  <c r="S135" i="30"/>
  <c r="AI135" i="30" s="1"/>
  <c r="S147" i="30"/>
  <c r="AI147" i="30" s="1"/>
  <c r="S164" i="30"/>
  <c r="AI164" i="30" s="1"/>
  <c r="S213" i="26"/>
  <c r="Q214" i="26"/>
  <c r="AI296" i="30"/>
  <c r="AI300" i="30" s="1"/>
  <c r="K23" i="28" s="1"/>
  <c r="S300" i="30"/>
  <c r="Q216" i="26"/>
  <c r="O218" i="26"/>
  <c r="AB216" i="26"/>
  <c r="AF213" i="26"/>
  <c r="Y374" i="30"/>
  <c r="AE374" i="30"/>
  <c r="AD219" i="26"/>
  <c r="L71" i="10" s="1"/>
  <c r="R300" i="30"/>
  <c r="AH296" i="30"/>
  <c r="AH300" i="30" s="1"/>
  <c r="AE292" i="30"/>
  <c r="Y292" i="30"/>
  <c r="AG213" i="26"/>
  <c r="AC216" i="26"/>
  <c r="AF291" i="30"/>
  <c r="AF374" i="30"/>
  <c r="S293" i="30"/>
  <c r="AI289" i="30"/>
  <c r="AI293" i="30" s="1"/>
  <c r="K22" i="28" s="1"/>
  <c r="Y298" i="30"/>
  <c r="AE298" i="30"/>
  <c r="Y291" i="30"/>
  <c r="AE291" i="30"/>
  <c r="T177" i="30"/>
  <c r="AJ158" i="30"/>
  <c r="AJ177" i="30" s="1"/>
  <c r="AE290" i="30"/>
  <c r="Y290" i="30"/>
  <c r="AF289" i="30"/>
  <c r="P293" i="30"/>
  <c r="Y296" i="30"/>
  <c r="AE296" i="30"/>
  <c r="O300" i="30"/>
  <c r="AK296" i="30"/>
  <c r="AK300" i="30" s="1"/>
  <c r="U300" i="30"/>
  <c r="AF290" i="30"/>
  <c r="AF298" i="30"/>
  <c r="U293" i="30"/>
  <c r="AK289" i="30"/>
  <c r="AK293" i="30" s="1"/>
  <c r="L22" i="28" s="1"/>
  <c r="R293" i="30"/>
  <c r="AH289" i="30"/>
  <c r="AH293" i="30" s="1"/>
  <c r="P145" i="30"/>
  <c r="P137" i="30"/>
  <c r="P164" i="30"/>
  <c r="P174" i="30"/>
  <c r="P131" i="30"/>
  <c r="P143" i="30"/>
  <c r="P125" i="30"/>
  <c r="P166" i="30"/>
  <c r="P162" i="30"/>
  <c r="P170" i="30"/>
  <c r="P168" i="30"/>
  <c r="P139" i="30"/>
  <c r="P160" i="30"/>
  <c r="P158" i="30"/>
  <c r="P176" i="30"/>
  <c r="P343" i="30"/>
  <c r="P149" i="30"/>
  <c r="P135" i="30"/>
  <c r="P147" i="30"/>
  <c r="P129" i="30"/>
  <c r="P141" i="30"/>
  <c r="P127" i="30"/>
  <c r="P153" i="30"/>
  <c r="P133" i="30"/>
  <c r="P151" i="30"/>
  <c r="Y289" i="30"/>
  <c r="AE289" i="30"/>
  <c r="O293" i="30"/>
  <c r="T231" i="30" l="1"/>
  <c r="AJ213" i="30"/>
  <c r="AJ231" i="30" s="1"/>
  <c r="S213" i="30"/>
  <c r="O228" i="30"/>
  <c r="AI228" i="30"/>
  <c r="S228" i="30"/>
  <c r="P228" i="30"/>
  <c r="AH228" i="30"/>
  <c r="R228" i="30"/>
  <c r="R213" i="30"/>
  <c r="AG228" i="30"/>
  <c r="Q228" i="30"/>
  <c r="P213" i="30"/>
  <c r="Q213" i="30"/>
  <c r="O213" i="30"/>
  <c r="Z291" i="30"/>
  <c r="AP291" i="30"/>
  <c r="Z289" i="30"/>
  <c r="AA289" i="30" s="1"/>
  <c r="W297" i="30"/>
  <c r="W374" i="30"/>
  <c r="AP374" i="30"/>
  <c r="AH213" i="26"/>
  <c r="W299" i="30"/>
  <c r="Z374" i="30"/>
  <c r="W290" i="30"/>
  <c r="W292" i="30"/>
  <c r="AP290" i="30"/>
  <c r="Z292" i="30"/>
  <c r="Z290" i="30"/>
  <c r="AP299" i="30"/>
  <c r="Z298" i="30"/>
  <c r="Z299" i="30"/>
  <c r="AE176" i="30"/>
  <c r="AF160" i="30"/>
  <c r="AE158" i="30"/>
  <c r="O177" i="30"/>
  <c r="AE129" i="30"/>
  <c r="AF129" i="30"/>
  <c r="AO374" i="30"/>
  <c r="AM374" i="30"/>
  <c r="AG343" i="30"/>
  <c r="AF149" i="30"/>
  <c r="AE162" i="30"/>
  <c r="Q218" i="26"/>
  <c r="O219" i="26"/>
  <c r="L60" i="10" s="1"/>
  <c r="AM299" i="30"/>
  <c r="AO299" i="30"/>
  <c r="S216" i="26"/>
  <c r="AM297" i="30"/>
  <c r="AO297" i="30"/>
  <c r="Z296" i="30"/>
  <c r="AH343" i="30"/>
  <c r="AE293" i="30"/>
  <c r="I22" i="28" s="1"/>
  <c r="AO289" i="30"/>
  <c r="W291" i="30"/>
  <c r="Y293" i="30"/>
  <c r="AF170" i="30"/>
  <c r="AJ180" i="30"/>
  <c r="AE147" i="30"/>
  <c r="AF293" i="30"/>
  <c r="AE170" i="30"/>
  <c r="AF147" i="30"/>
  <c r="AE143" i="30"/>
  <c r="AF158" i="30"/>
  <c r="P177" i="30"/>
  <c r="AP298" i="30"/>
  <c r="AO291" i="30"/>
  <c r="AM291" i="30"/>
  <c r="AE145" i="30"/>
  <c r="AF168" i="30"/>
  <c r="T180" i="30"/>
  <c r="T233" i="30" s="1"/>
  <c r="AF166" i="30"/>
  <c r="R177" i="30"/>
  <c r="AH158" i="30"/>
  <c r="AH177" i="30" s="1"/>
  <c r="AE135" i="30"/>
  <c r="P154" i="30"/>
  <c r="AF125" i="30"/>
  <c r="AE127" i="30"/>
  <c r="AF143" i="30"/>
  <c r="Y300" i="30"/>
  <c r="AO292" i="30"/>
  <c r="AM292" i="30"/>
  <c r="AE174" i="30"/>
  <c r="AE151" i="30"/>
  <c r="AE153" i="30"/>
  <c r="S154" i="30"/>
  <c r="AI125" i="30"/>
  <c r="AI154" i="30" s="1"/>
  <c r="S177" i="30"/>
  <c r="AI158" i="30"/>
  <c r="AI177" i="30" s="1"/>
  <c r="AE164" i="30"/>
  <c r="AF135" i="30"/>
  <c r="AM290" i="30"/>
  <c r="AO290" i="30"/>
  <c r="AF216" i="26"/>
  <c r="AB218" i="26"/>
  <c r="AF343" i="30"/>
  <c r="AF176" i="30"/>
  <c r="AF300" i="30"/>
  <c r="AF139" i="30"/>
  <c r="AF162" i="30"/>
  <c r="W298" i="30"/>
  <c r="AH125" i="30"/>
  <c r="AH154" i="30" s="1"/>
  <c r="R154" i="30"/>
  <c r="AE137" i="30"/>
  <c r="AO298" i="30"/>
  <c r="AM298" i="30"/>
  <c r="AE166" i="30"/>
  <c r="AF151" i="30"/>
  <c r="AO296" i="30"/>
  <c r="AE300" i="30"/>
  <c r="I23" i="28" s="1"/>
  <c r="V293" i="30"/>
  <c r="AL289" i="30"/>
  <c r="AL293" i="30" s="1"/>
  <c r="AE160" i="30"/>
  <c r="AF133" i="30"/>
  <c r="AF153" i="30"/>
  <c r="AF131" i="30"/>
  <c r="Q154" i="30"/>
  <c r="AG125" i="30"/>
  <c r="AG154" i="30" s="1"/>
  <c r="AP292" i="30"/>
  <c r="AE149" i="30"/>
  <c r="AE133" i="30"/>
  <c r="V300" i="30"/>
  <c r="AL296" i="30"/>
  <c r="AL300" i="30" s="1"/>
  <c r="AF174" i="30"/>
  <c r="AG158" i="30"/>
  <c r="AG177" i="30" s="1"/>
  <c r="Q177" i="30"/>
  <c r="AE343" i="30"/>
  <c r="AE139" i="30"/>
  <c r="AE141" i="30"/>
  <c r="AF127" i="30"/>
  <c r="AP297" i="30"/>
  <c r="AE125" i="30"/>
  <c r="O154" i="30"/>
  <c r="AF145" i="30"/>
  <c r="N219" i="26"/>
  <c r="K60" i="10" s="1"/>
  <c r="R218" i="26"/>
  <c r="M219" i="26"/>
  <c r="J60" i="10" s="1"/>
  <c r="AC218" i="26"/>
  <c r="AG216" i="26"/>
  <c r="AI343" i="30"/>
  <c r="AF164" i="30"/>
  <c r="AF141" i="30"/>
  <c r="AF137" i="30"/>
  <c r="Z297" i="30"/>
  <c r="AE168" i="30"/>
  <c r="AE131" i="30"/>
  <c r="AJ233" i="30" l="1"/>
  <c r="P231" i="30"/>
  <c r="AG213" i="30"/>
  <c r="AG231" i="30" s="1"/>
  <c r="J19" i="28" s="1"/>
  <c r="AH213" i="30"/>
  <c r="AH231" i="30" s="1"/>
  <c r="AI213" i="30"/>
  <c r="AI231" i="30" s="1"/>
  <c r="K19" i="28" s="1"/>
  <c r="O231" i="30"/>
  <c r="R231" i="30"/>
  <c r="Q231" i="30"/>
  <c r="S231" i="30"/>
  <c r="AA374" i="30"/>
  <c r="AB374" i="30" s="1"/>
  <c r="AA297" i="30"/>
  <c r="AB297" i="30" s="1"/>
  <c r="AF228" i="30"/>
  <c r="AE228" i="30"/>
  <c r="AE213" i="30"/>
  <c r="AF213" i="30"/>
  <c r="AQ291" i="30"/>
  <c r="AR291" i="30" s="1"/>
  <c r="AA292" i="30"/>
  <c r="AB292" i="30" s="1"/>
  <c r="AQ290" i="30"/>
  <c r="AR290" i="30" s="1"/>
  <c r="AP296" i="30"/>
  <c r="AP300" i="30" s="1"/>
  <c r="AA290" i="30"/>
  <c r="AB290" i="30" s="1"/>
  <c r="W293" i="30"/>
  <c r="AA299" i="30"/>
  <c r="AB299" i="30" s="1"/>
  <c r="W300" i="30"/>
  <c r="Z293" i="30"/>
  <c r="S180" i="30"/>
  <c r="S233" i="30" s="1"/>
  <c r="AH180" i="30"/>
  <c r="R180" i="30"/>
  <c r="R233" i="30" s="1"/>
  <c r="AQ299" i="30"/>
  <c r="AR299" i="30" s="1"/>
  <c r="AQ374" i="30"/>
  <c r="AR374" i="30" s="1"/>
  <c r="AA298" i="30"/>
  <c r="AB298" i="30" s="1"/>
  <c r="AM289" i="30"/>
  <c r="AM293" i="30" s="1"/>
  <c r="AG180" i="30"/>
  <c r="AP289" i="30"/>
  <c r="AI180" i="30"/>
  <c r="AE177" i="30"/>
  <c r="AC219" i="26"/>
  <c r="K71" i="10" s="1"/>
  <c r="AG218" i="26"/>
  <c r="AF218" i="26"/>
  <c r="AB219" i="26"/>
  <c r="J71" i="10" s="1"/>
  <c r="AF154" i="30"/>
  <c r="AQ298" i="30"/>
  <c r="AR298" i="30" s="1"/>
  <c r="AA291" i="30"/>
  <c r="AB291" i="30" s="1"/>
  <c r="AH216" i="26"/>
  <c r="P180" i="30"/>
  <c r="P233" i="30" s="1"/>
  <c r="AQ297" i="30"/>
  <c r="AR297" i="30" s="1"/>
  <c r="Q219" i="26"/>
  <c r="S218" i="26"/>
  <c r="U158" i="30"/>
  <c r="U125" i="30"/>
  <c r="U131" i="30"/>
  <c r="U166" i="30"/>
  <c r="U135" i="30"/>
  <c r="U127" i="30"/>
  <c r="U170" i="30"/>
  <c r="U133" i="30"/>
  <c r="U139" i="30"/>
  <c r="U162" i="30"/>
  <c r="U149" i="30"/>
  <c r="U143" i="30"/>
  <c r="U147" i="30"/>
  <c r="U343" i="30"/>
  <c r="U176" i="30"/>
  <c r="U145" i="30"/>
  <c r="U160" i="30"/>
  <c r="U141" i="30"/>
  <c r="U164" i="30"/>
  <c r="U174" i="30"/>
  <c r="U151" i="30"/>
  <c r="U153" i="30"/>
  <c r="U168" i="30"/>
  <c r="U129" i="30"/>
  <c r="U137" i="30"/>
  <c r="AA296" i="30"/>
  <c r="Z300" i="30"/>
  <c r="AO300" i="30"/>
  <c r="H23" i="28" s="1"/>
  <c r="G23" i="28" s="1"/>
  <c r="AQ292" i="30"/>
  <c r="AR292" i="30" s="1"/>
  <c r="AM296" i="30"/>
  <c r="AM300" i="30" s="1"/>
  <c r="Q180" i="30"/>
  <c r="Q233" i="30" s="1"/>
  <c r="AO293" i="30"/>
  <c r="R219" i="26"/>
  <c r="AF177" i="30"/>
  <c r="V129" i="30"/>
  <c r="V164" i="30"/>
  <c r="V139" i="30"/>
  <c r="V176" i="30"/>
  <c r="V125" i="30"/>
  <c r="V141" i="30"/>
  <c r="V131" i="30"/>
  <c r="V158" i="30"/>
  <c r="V135" i="30"/>
  <c r="V174" i="30"/>
  <c r="V162" i="30"/>
  <c r="V343" i="30"/>
  <c r="V137" i="30"/>
  <c r="V145" i="30"/>
  <c r="V151" i="30"/>
  <c r="V166" i="30"/>
  <c r="V153" i="30"/>
  <c r="V149" i="30"/>
  <c r="V127" i="30"/>
  <c r="V133" i="30"/>
  <c r="V160" i="30"/>
  <c r="V143" i="30"/>
  <c r="V170" i="30"/>
  <c r="V168" i="30"/>
  <c r="V147" i="30"/>
  <c r="O180" i="30"/>
  <c r="O233" i="30" s="1"/>
  <c r="AE154" i="30"/>
  <c r="AB289" i="30"/>
  <c r="AF231" i="30" l="1"/>
  <c r="AH233" i="30"/>
  <c r="H22" i="28"/>
  <c r="G22" i="28" s="1"/>
  <c r="K17" i="28"/>
  <c r="AI233" i="30"/>
  <c r="J17" i="28"/>
  <c r="AG233" i="30"/>
  <c r="V213" i="30"/>
  <c r="V228" i="30"/>
  <c r="U228" i="30"/>
  <c r="AE231" i="30"/>
  <c r="I19" i="28" s="1"/>
  <c r="U213" i="30"/>
  <c r="AQ289" i="30"/>
  <c r="AR289" i="30" s="1"/>
  <c r="AE180" i="30"/>
  <c r="AQ296" i="30"/>
  <c r="AR296" i="30" s="1"/>
  <c r="AA293" i="30"/>
  <c r="AB293" i="30" s="1"/>
  <c r="AG219" i="26"/>
  <c r="AP293" i="30"/>
  <c r="AK141" i="30"/>
  <c r="W141" i="30"/>
  <c r="Y141" i="30"/>
  <c r="AL145" i="30"/>
  <c r="AP145" i="30" s="1"/>
  <c r="Z145" i="30"/>
  <c r="AK147" i="30"/>
  <c r="W147" i="30"/>
  <c r="Y147" i="30"/>
  <c r="AL137" i="30"/>
  <c r="AP137" i="30" s="1"/>
  <c r="Z137" i="30"/>
  <c r="AK143" i="30"/>
  <c r="W143" i="30"/>
  <c r="Y143" i="30"/>
  <c r="AH218" i="26"/>
  <c r="AF219" i="26"/>
  <c r="AL343" i="30"/>
  <c r="AP343" i="30" s="1"/>
  <c r="Z343" i="30"/>
  <c r="AK149" i="30"/>
  <c r="Y149" i="30"/>
  <c r="W149" i="30"/>
  <c r="AK164" i="30"/>
  <c r="W164" i="30"/>
  <c r="Y164" i="30"/>
  <c r="AL153" i="30"/>
  <c r="AP153" i="30" s="1"/>
  <c r="Z153" i="30"/>
  <c r="AA300" i="30"/>
  <c r="AB300" i="30" s="1"/>
  <c r="AB296" i="30"/>
  <c r="AL166" i="30"/>
  <c r="AP166" i="30" s="1"/>
  <c r="Z166" i="30"/>
  <c r="AK343" i="30"/>
  <c r="Y343" i="30"/>
  <c r="W343" i="30"/>
  <c r="AL162" i="30"/>
  <c r="AP162" i="30" s="1"/>
  <c r="Z162" i="30"/>
  <c r="AK162" i="30"/>
  <c r="W162" i="30"/>
  <c r="Y162" i="30"/>
  <c r="AL174" i="30"/>
  <c r="AP174" i="30" s="1"/>
  <c r="Z174" i="30"/>
  <c r="AK139" i="30"/>
  <c r="W139" i="30"/>
  <c r="Y139" i="30"/>
  <c r="AL129" i="30"/>
  <c r="AP129" i="30" s="1"/>
  <c r="Z129" i="30"/>
  <c r="AK174" i="30"/>
  <c r="W174" i="30"/>
  <c r="Y174" i="30"/>
  <c r="AK160" i="30"/>
  <c r="Y160" i="30"/>
  <c r="W160" i="30"/>
  <c r="AK145" i="30"/>
  <c r="Y145" i="30"/>
  <c r="W145" i="30"/>
  <c r="AK176" i="30"/>
  <c r="W176" i="30"/>
  <c r="Y176" i="30"/>
  <c r="AL151" i="30"/>
  <c r="AP151" i="30" s="1"/>
  <c r="Z151" i="30"/>
  <c r="AL135" i="30"/>
  <c r="AP135" i="30" s="1"/>
  <c r="Z135" i="30"/>
  <c r="AK133" i="30"/>
  <c r="Y133" i="30"/>
  <c r="W133" i="30"/>
  <c r="V177" i="30"/>
  <c r="AL158" i="30"/>
  <c r="Z158" i="30"/>
  <c r="AK170" i="30"/>
  <c r="Y170" i="30"/>
  <c r="W170" i="30"/>
  <c r="AL131" i="30"/>
  <c r="AP131" i="30" s="1"/>
  <c r="Z131" i="30"/>
  <c r="AL168" i="30"/>
  <c r="AP168" i="30" s="1"/>
  <c r="Z168" i="30"/>
  <c r="AL141" i="30"/>
  <c r="AP141" i="30" s="1"/>
  <c r="Z141" i="30"/>
  <c r="AK129" i="30"/>
  <c r="W129" i="30"/>
  <c r="Y129" i="30"/>
  <c r="AK135" i="30"/>
  <c r="Y135" i="30"/>
  <c r="W135" i="30"/>
  <c r="AF180" i="30"/>
  <c r="AF233" i="30" s="1"/>
  <c r="AK137" i="30"/>
  <c r="Y137" i="30"/>
  <c r="W137" i="30"/>
  <c r="AL147" i="30"/>
  <c r="AP147" i="30" s="1"/>
  <c r="Z147" i="30"/>
  <c r="AK127" i="30"/>
  <c r="Y127" i="30"/>
  <c r="W127" i="30"/>
  <c r="AL170" i="30"/>
  <c r="AP170" i="30" s="1"/>
  <c r="Z170" i="30"/>
  <c r="V154" i="30"/>
  <c r="AL125" i="30"/>
  <c r="Z125" i="30"/>
  <c r="AK168" i="30"/>
  <c r="Y168" i="30"/>
  <c r="W168" i="30"/>
  <c r="AK166" i="30"/>
  <c r="Y166" i="30"/>
  <c r="W166" i="30"/>
  <c r="AL127" i="30"/>
  <c r="AP127" i="30" s="1"/>
  <c r="Z127" i="30"/>
  <c r="AL149" i="30"/>
  <c r="AP149" i="30" s="1"/>
  <c r="Z149" i="30"/>
  <c r="AL176" i="30"/>
  <c r="AP176" i="30" s="1"/>
  <c r="Z176" i="30"/>
  <c r="AK131" i="30"/>
  <c r="W131" i="30"/>
  <c r="Y131" i="30"/>
  <c r="AL160" i="30"/>
  <c r="AP160" i="30" s="1"/>
  <c r="Z160" i="30"/>
  <c r="AL139" i="30"/>
  <c r="AP139" i="30" s="1"/>
  <c r="Z139" i="30"/>
  <c r="AK151" i="30"/>
  <c r="Y151" i="30"/>
  <c r="W151" i="30"/>
  <c r="U154" i="30"/>
  <c r="AK125" i="30"/>
  <c r="W125" i="30"/>
  <c r="Y125" i="30"/>
  <c r="AL143" i="30"/>
  <c r="AP143" i="30" s="1"/>
  <c r="Z143" i="30"/>
  <c r="AK153" i="30"/>
  <c r="W153" i="30"/>
  <c r="Y153" i="30"/>
  <c r="AL133" i="30"/>
  <c r="AP133" i="30" s="1"/>
  <c r="Z133" i="30"/>
  <c r="AL164" i="30"/>
  <c r="AP164" i="30" s="1"/>
  <c r="Z164" i="30"/>
  <c r="AK158" i="30"/>
  <c r="U177" i="30"/>
  <c r="Y158" i="30"/>
  <c r="W158" i="30"/>
  <c r="V231" i="30" l="1"/>
  <c r="I17" i="28"/>
  <c r="AE233" i="30"/>
  <c r="U231" i="30"/>
  <c r="W228" i="30"/>
  <c r="Y228" i="30"/>
  <c r="AP228" i="30"/>
  <c r="AL228" i="30"/>
  <c r="Z213" i="30"/>
  <c r="AK228" i="30"/>
  <c r="Z228" i="30"/>
  <c r="AL213" i="30"/>
  <c r="W213" i="30"/>
  <c r="Y213" i="30"/>
  <c r="AK213" i="30"/>
  <c r="AQ300" i="30"/>
  <c r="AR300" i="30" s="1"/>
  <c r="AQ293" i="30"/>
  <c r="AR293" i="30" s="1"/>
  <c r="AA137" i="30"/>
  <c r="AB137" i="30" s="1"/>
  <c r="AA147" i="30"/>
  <c r="AB147" i="30" s="1"/>
  <c r="AA168" i="30"/>
  <c r="AB168" i="30" s="1"/>
  <c r="AA149" i="30"/>
  <c r="AB149" i="30" s="1"/>
  <c r="AA141" i="30"/>
  <c r="AB141" i="30" s="1"/>
  <c r="AA139" i="30"/>
  <c r="AB139" i="30" s="1"/>
  <c r="AA170" i="30"/>
  <c r="AB170" i="30" s="1"/>
  <c r="AA133" i="30"/>
  <c r="AB133" i="30" s="1"/>
  <c r="V180" i="30"/>
  <c r="V233" i="30" s="1"/>
  <c r="W154" i="30"/>
  <c r="AA143" i="30"/>
  <c r="AB143" i="30" s="1"/>
  <c r="AA129" i="30"/>
  <c r="AB129" i="30" s="1"/>
  <c r="U180" i="30"/>
  <c r="U233" i="30" s="1"/>
  <c r="AA131" i="30"/>
  <c r="AB131" i="30" s="1"/>
  <c r="AA166" i="30"/>
  <c r="AB166" i="30" s="1"/>
  <c r="AA127" i="30"/>
  <c r="AB127" i="30" s="1"/>
  <c r="AA164" i="30"/>
  <c r="AB164" i="30" s="1"/>
  <c r="AM145" i="30"/>
  <c r="AO145" i="30"/>
  <c r="AL177" i="30"/>
  <c r="AP158" i="30"/>
  <c r="AO129" i="30"/>
  <c r="AM129" i="30"/>
  <c r="W177" i="30"/>
  <c r="AA162" i="30"/>
  <c r="AB162" i="30" s="1"/>
  <c r="Y177" i="30"/>
  <c r="AO133" i="30"/>
  <c r="AM133" i="30"/>
  <c r="AA153" i="30"/>
  <c r="AB153" i="30" s="1"/>
  <c r="AM141" i="30"/>
  <c r="AO141" i="30"/>
  <c r="AO174" i="30"/>
  <c r="AM174" i="30"/>
  <c r="AM127" i="30"/>
  <c r="AO127" i="30"/>
  <c r="AM160" i="30"/>
  <c r="AO160" i="30"/>
  <c r="AO139" i="30"/>
  <c r="AM139" i="30"/>
  <c r="AM164" i="30"/>
  <c r="AO164" i="30"/>
  <c r="AM176" i="30"/>
  <c r="AO176" i="30"/>
  <c r="AM170" i="30"/>
  <c r="AO170" i="30"/>
  <c r="AA160" i="30"/>
  <c r="AB160" i="30" s="1"/>
  <c r="AM162" i="30"/>
  <c r="AO162" i="30"/>
  <c r="AK154" i="30"/>
  <c r="AO125" i="30"/>
  <c r="AM125" i="30"/>
  <c r="AM135" i="30"/>
  <c r="AO135" i="30"/>
  <c r="AM151" i="30"/>
  <c r="AO151" i="30"/>
  <c r="AA158" i="30"/>
  <c r="Z177" i="30"/>
  <c r="AA343" i="30"/>
  <c r="AA135" i="30"/>
  <c r="AB135" i="30" s="1"/>
  <c r="AK177" i="30"/>
  <c r="AO158" i="30"/>
  <c r="AM158" i="30"/>
  <c r="AO166" i="30"/>
  <c r="AM166" i="30"/>
  <c r="AO168" i="30"/>
  <c r="AM168" i="30"/>
  <c r="AO131" i="30"/>
  <c r="AM131" i="30"/>
  <c r="AM137" i="30"/>
  <c r="AO137" i="30"/>
  <c r="AA151" i="30"/>
  <c r="AB151" i="30" s="1"/>
  <c r="AA174" i="30"/>
  <c r="AB174" i="30" s="1"/>
  <c r="AM153" i="30"/>
  <c r="AO153" i="30"/>
  <c r="AM149" i="30"/>
  <c r="AO149" i="30"/>
  <c r="AA176" i="30"/>
  <c r="AB176" i="30" s="1"/>
  <c r="Z154" i="30"/>
  <c r="AA125" i="30"/>
  <c r="AM147" i="30"/>
  <c r="AO147" i="30"/>
  <c r="Y154" i="30"/>
  <c r="AL154" i="30"/>
  <c r="AP125" i="30"/>
  <c r="AO343" i="30"/>
  <c r="AM343" i="30"/>
  <c r="AO143" i="30"/>
  <c r="AM143" i="30"/>
  <c r="AA145" i="30"/>
  <c r="AB145" i="30" s="1"/>
  <c r="AL231" i="30" l="1"/>
  <c r="W231" i="30"/>
  <c r="Y231" i="30"/>
  <c r="AK231" i="30"/>
  <c r="L19" i="28" s="1"/>
  <c r="AP213" i="30"/>
  <c r="AP231" i="30" s="1"/>
  <c r="AO228" i="30"/>
  <c r="AM228" i="30"/>
  <c r="Z231" i="30"/>
  <c r="AA228" i="30"/>
  <c r="AB228" i="30" s="1"/>
  <c r="AA213" i="30"/>
  <c r="AO213" i="30"/>
  <c r="AM213" i="30"/>
  <c r="AQ151" i="30"/>
  <c r="AR151" i="30" s="1"/>
  <c r="AQ176" i="30"/>
  <c r="AR176" i="30" s="1"/>
  <c r="AQ170" i="30"/>
  <c r="AR170" i="30" s="1"/>
  <c r="Z180" i="30"/>
  <c r="Z233" i="30" s="1"/>
  <c r="AQ166" i="30"/>
  <c r="AR166" i="30" s="1"/>
  <c r="AQ153" i="30"/>
  <c r="AR153" i="30" s="1"/>
  <c r="AQ137" i="30"/>
  <c r="AR137" i="30" s="1"/>
  <c r="AQ143" i="30"/>
  <c r="AR143" i="30" s="1"/>
  <c r="AQ141" i="30"/>
  <c r="AR141" i="30" s="1"/>
  <c r="AQ145" i="30"/>
  <c r="AR145" i="30" s="1"/>
  <c r="AQ139" i="30"/>
  <c r="AR139" i="30" s="1"/>
  <c r="AQ135" i="30"/>
  <c r="AR135" i="30" s="1"/>
  <c r="AQ127" i="30"/>
  <c r="AR127" i="30" s="1"/>
  <c r="AQ164" i="30"/>
  <c r="AR164" i="30" s="1"/>
  <c r="W180" i="30"/>
  <c r="W233" i="30" s="1"/>
  <c r="AQ131" i="30"/>
  <c r="AR131" i="30" s="1"/>
  <c r="AQ147" i="30"/>
  <c r="AR147" i="30" s="1"/>
  <c r="AK180" i="30"/>
  <c r="AQ133" i="30"/>
  <c r="AR133" i="30" s="1"/>
  <c r="AQ129" i="30"/>
  <c r="AR129" i="30" s="1"/>
  <c r="AQ174" i="30"/>
  <c r="AR174" i="30" s="1"/>
  <c r="AQ162" i="30"/>
  <c r="AR162" i="30" s="1"/>
  <c r="AQ168" i="30"/>
  <c r="AR168" i="30" s="1"/>
  <c r="AQ149" i="30"/>
  <c r="AR149" i="30" s="1"/>
  <c r="AQ343" i="30"/>
  <c r="AR343" i="30" s="1"/>
  <c r="AL180" i="30"/>
  <c r="AL233" i="30" s="1"/>
  <c r="AQ160" i="30"/>
  <c r="AR160" i="30" s="1"/>
  <c r="AP154" i="30"/>
  <c r="AQ125" i="30"/>
  <c r="AM177" i="30"/>
  <c r="AO177" i="30"/>
  <c r="AQ158" i="30"/>
  <c r="AP177" i="30"/>
  <c r="Y180" i="30"/>
  <c r="Y233" i="30" s="1"/>
  <c r="AB158" i="30"/>
  <c r="AA177" i="30"/>
  <c r="AB177" i="30" s="1"/>
  <c r="AM154" i="30"/>
  <c r="AA154" i="30"/>
  <c r="AB125" i="30"/>
  <c r="AB343" i="30"/>
  <c r="AO154" i="30"/>
  <c r="L17" i="28" l="1"/>
  <c r="AK233" i="30"/>
  <c r="AO231" i="30"/>
  <c r="H19" i="28" s="1"/>
  <c r="G19" i="28" s="1"/>
  <c r="AM231" i="30"/>
  <c r="AQ213" i="30"/>
  <c r="AQ228" i="30"/>
  <c r="AB213" i="30"/>
  <c r="AA231" i="30"/>
  <c r="AA180" i="30"/>
  <c r="AA233" i="30" s="1"/>
  <c r="AB154" i="30"/>
  <c r="AM180" i="30"/>
  <c r="AM233" i="30" s="1"/>
  <c r="AQ154" i="30"/>
  <c r="AR125" i="30"/>
  <c r="AP180" i="30"/>
  <c r="AP233" i="30" s="1"/>
  <c r="AQ177" i="30"/>
  <c r="AR177" i="30" s="1"/>
  <c r="AR158" i="30"/>
  <c r="AO180" i="30"/>
  <c r="AO233" i="30" s="1"/>
  <c r="AQ231" i="30" l="1"/>
  <c r="AB180" i="30"/>
  <c r="H17" i="28"/>
  <c r="AR154" i="30"/>
  <c r="AQ180" i="30"/>
  <c r="AQ233" i="30" s="1"/>
  <c r="G17" i="28" l="1"/>
  <c r="AR180" i="30"/>
  <c r="Z135" i="26"/>
  <c r="X135" i="26"/>
  <c r="AA135" i="26"/>
  <c r="Y135" i="26"/>
  <c r="W135" i="26"/>
  <c r="AB135" i="26"/>
  <c r="AC135" i="26"/>
  <c r="AC209" i="26" s="1"/>
  <c r="Q135" i="26"/>
  <c r="Q209" i="26" s="1"/>
  <c r="V135" i="26"/>
  <c r="V209" i="26" s="1"/>
  <c r="R135" i="26"/>
  <c r="R209" i="26" s="1"/>
  <c r="E135" i="26"/>
  <c r="E134" i="26" s="1"/>
  <c r="D29" i="10" l="1"/>
  <c r="AA209" i="26"/>
  <c r="I29" i="10" s="1"/>
  <c r="Y209" i="26"/>
  <c r="G29" i="10" s="1"/>
  <c r="Z209" i="26"/>
  <c r="H29" i="10" s="1"/>
  <c r="AB209" i="26"/>
  <c r="J29" i="10" s="1"/>
  <c r="W209" i="26"/>
  <c r="E29" i="10" s="1"/>
  <c r="X209" i="26"/>
  <c r="F29" i="10" s="1"/>
  <c r="S135" i="26"/>
  <c r="S209" i="26" s="1"/>
  <c r="AG135" i="26"/>
  <c r="AD135" i="26"/>
  <c r="AD209" i="26" s="1"/>
  <c r="K29" i="10"/>
  <c r="AF135" i="26"/>
  <c r="L29" i="10" l="1"/>
  <c r="AH135" i="26"/>
  <c r="H134" i="26"/>
  <c r="M134" i="26"/>
  <c r="L134" i="26"/>
  <c r="E148" i="26"/>
  <c r="E206" i="26" s="1"/>
  <c r="N134" i="26"/>
  <c r="I134" i="26"/>
  <c r="G134" i="26"/>
  <c r="K134" i="26"/>
  <c r="J134" i="26"/>
  <c r="Z134" i="26" l="1"/>
  <c r="Z148" i="26" s="1"/>
  <c r="K148" i="26"/>
  <c r="K206" i="26" s="1"/>
  <c r="E224" i="26"/>
  <c r="E226" i="26" s="1"/>
  <c r="E232" i="26" s="1"/>
  <c r="Q134" i="26"/>
  <c r="AB134" i="26"/>
  <c r="M148" i="26"/>
  <c r="M206" i="26" s="1"/>
  <c r="Y134" i="26"/>
  <c r="Y148" i="26" s="1"/>
  <c r="J148" i="26"/>
  <c r="J206" i="26" s="1"/>
  <c r="O134" i="26"/>
  <c r="O148" i="26" s="1"/>
  <c r="O206" i="26" s="1"/>
  <c r="V134" i="26"/>
  <c r="G148" i="26"/>
  <c r="I148" i="26"/>
  <c r="I206" i="26" s="1"/>
  <c r="X134" i="26"/>
  <c r="X148" i="26" s="1"/>
  <c r="R134" i="26"/>
  <c r="R148" i="26" s="1"/>
  <c r="R206" i="26" s="1"/>
  <c r="N148" i="26"/>
  <c r="N206" i="26" s="1"/>
  <c r="AC134" i="26"/>
  <c r="L148" i="26"/>
  <c r="L206" i="26" s="1"/>
  <c r="AA134" i="26"/>
  <c r="AA148" i="26" s="1"/>
  <c r="H148" i="26"/>
  <c r="H206" i="26" s="1"/>
  <c r="W134" i="26"/>
  <c r="W148" i="26" s="1"/>
  <c r="G206" i="26" l="1"/>
  <c r="G207" i="26" s="1"/>
  <c r="D56" i="10" s="1"/>
  <c r="R207" i="26"/>
  <c r="L28" i="10"/>
  <c r="L30" i="10" s="1"/>
  <c r="L82" i="10" s="1"/>
  <c r="H28" i="10"/>
  <c r="H30" i="10" s="1"/>
  <c r="H82" i="10" s="1"/>
  <c r="E28" i="10"/>
  <c r="E30" i="10" s="1"/>
  <c r="E82" i="10" s="1"/>
  <c r="G28" i="10"/>
  <c r="G30" i="10" s="1"/>
  <c r="G82" i="10" s="1"/>
  <c r="K28" i="10"/>
  <c r="K30" i="10" s="1"/>
  <c r="K82" i="10" s="1"/>
  <c r="F28" i="10"/>
  <c r="F30" i="10" s="1"/>
  <c r="F82" i="10" s="1"/>
  <c r="H207" i="26"/>
  <c r="E56" i="10" s="1"/>
  <c r="H224" i="26"/>
  <c r="H226" i="26" s="1"/>
  <c r="AA224" i="26"/>
  <c r="AA226" i="26" s="1"/>
  <c r="V148" i="26"/>
  <c r="AD134" i="26"/>
  <c r="AD148" i="26" s="1"/>
  <c r="J28" i="10"/>
  <c r="J30" i="10" s="1"/>
  <c r="J82" i="10" s="1"/>
  <c r="S134" i="26"/>
  <c r="S148" i="26" s="1"/>
  <c r="S206" i="26" s="1"/>
  <c r="Q148" i="26"/>
  <c r="Q206" i="26" s="1"/>
  <c r="G224" i="26"/>
  <c r="G226" i="26" s="1"/>
  <c r="AC148" i="26"/>
  <c r="AG134" i="26"/>
  <c r="AG148" i="26" s="1"/>
  <c r="N207" i="26"/>
  <c r="K56" i="10" s="1"/>
  <c r="N224" i="26"/>
  <c r="J207" i="26"/>
  <c r="G56" i="10" s="1"/>
  <c r="J224" i="26"/>
  <c r="J226" i="26" s="1"/>
  <c r="Y224" i="26"/>
  <c r="Y226" i="26" s="1"/>
  <c r="M207" i="26"/>
  <c r="J56" i="10" s="1"/>
  <c r="M224" i="26"/>
  <c r="M226" i="26" s="1"/>
  <c r="K207" i="26"/>
  <c r="H56" i="10" s="1"/>
  <c r="K224" i="26"/>
  <c r="K226" i="26" s="1"/>
  <c r="W224" i="26"/>
  <c r="W226" i="26" s="1"/>
  <c r="D28" i="10"/>
  <c r="D30" i="10" s="1"/>
  <c r="L207" i="26"/>
  <c r="I56" i="10" s="1"/>
  <c r="L224" i="26"/>
  <c r="L226" i="26" s="1"/>
  <c r="O207" i="26"/>
  <c r="L56" i="10" s="1"/>
  <c r="O224" i="26"/>
  <c r="X224" i="26"/>
  <c r="X226" i="26" s="1"/>
  <c r="I207" i="26"/>
  <c r="F56" i="10" s="1"/>
  <c r="I224" i="26"/>
  <c r="I226" i="26" s="1"/>
  <c r="AF134" i="26"/>
  <c r="AB148" i="26"/>
  <c r="I28" i="10"/>
  <c r="I30" i="10" s="1"/>
  <c r="I82" i="10" s="1"/>
  <c r="Z224" i="26"/>
  <c r="Z226" i="26" s="1"/>
  <c r="Q207" i="26" l="1"/>
  <c r="S207" i="26"/>
  <c r="AB199" i="26"/>
  <c r="AB200" i="26"/>
  <c r="AG344" i="30"/>
  <c r="X200" i="26"/>
  <c r="X199" i="26"/>
  <c r="AL63" i="30"/>
  <c r="AL66" i="30" s="1"/>
  <c r="AC199" i="26"/>
  <c r="AC200" i="26"/>
  <c r="AF344" i="30"/>
  <c r="W200" i="26"/>
  <c r="W199" i="26"/>
  <c r="AA199" i="26"/>
  <c r="AA200" i="26"/>
  <c r="AH344" i="30"/>
  <c r="Y200" i="26"/>
  <c r="Y199" i="26"/>
  <c r="Z203" i="26"/>
  <c r="Z199" i="26"/>
  <c r="Z200" i="26"/>
  <c r="Z190" i="26"/>
  <c r="AI63" i="30"/>
  <c r="AI66" i="30" s="1"/>
  <c r="K13" i="28" s="1"/>
  <c r="Z197" i="26"/>
  <c r="Z196" i="26"/>
  <c r="Z198" i="26"/>
  <c r="Z193" i="26"/>
  <c r="Z201" i="26"/>
  <c r="Z195" i="26"/>
  <c r="Z191" i="26"/>
  <c r="Z194" i="26"/>
  <c r="AI344" i="30"/>
  <c r="Z202" i="26"/>
  <c r="Z192" i="26"/>
  <c r="W194" i="26"/>
  <c r="AF63" i="30"/>
  <c r="AF66" i="30" s="1"/>
  <c r="W203" i="26"/>
  <c r="W196" i="26"/>
  <c r="W195" i="26"/>
  <c r="W202" i="26"/>
  <c r="W190" i="26"/>
  <c r="W191" i="26"/>
  <c r="W193" i="26"/>
  <c r="W201" i="26"/>
  <c r="W197" i="26"/>
  <c r="W192" i="26"/>
  <c r="W198" i="26"/>
  <c r="Y196" i="26"/>
  <c r="Y197" i="26"/>
  <c r="Y203" i="26"/>
  <c r="AH63" i="30"/>
  <c r="AH66" i="30" s="1"/>
  <c r="Y198" i="26"/>
  <c r="Y202" i="26"/>
  <c r="Y194" i="26"/>
  <c r="Y192" i="26"/>
  <c r="X203" i="26"/>
  <c r="X194" i="26"/>
  <c r="Y190" i="26"/>
  <c r="Y191" i="26"/>
  <c r="Y195" i="26"/>
  <c r="Y201" i="26"/>
  <c r="Y193" i="26"/>
  <c r="X201" i="26"/>
  <c r="X198" i="26"/>
  <c r="X202" i="26"/>
  <c r="X193" i="26"/>
  <c r="AC195" i="26"/>
  <c r="AC190" i="26"/>
  <c r="AC191" i="26"/>
  <c r="X195" i="26"/>
  <c r="AC194" i="26"/>
  <c r="X196" i="26"/>
  <c r="AC201" i="26"/>
  <c r="AC203" i="26"/>
  <c r="AG63" i="30"/>
  <c r="AG66" i="30" s="1"/>
  <c r="J13" i="28" s="1"/>
  <c r="AL344" i="30"/>
  <c r="AC196" i="26"/>
  <c r="X197" i="26"/>
  <c r="X191" i="26"/>
  <c r="X192" i="26"/>
  <c r="AC198" i="26"/>
  <c r="AC193" i="26"/>
  <c r="AC192" i="26"/>
  <c r="AC202" i="26"/>
  <c r="AC197" i="26"/>
  <c r="X190" i="26"/>
  <c r="H227" i="26"/>
  <c r="E61" i="10" s="1"/>
  <c r="H232" i="26"/>
  <c r="W232" i="26"/>
  <c r="M232" i="26"/>
  <c r="AB224" i="26"/>
  <c r="Y232" i="26"/>
  <c r="Y227" i="26"/>
  <c r="G73" i="10" s="1"/>
  <c r="Z232" i="26"/>
  <c r="Z227" i="26"/>
  <c r="H73" i="10" s="1"/>
  <c r="J232" i="26"/>
  <c r="J227" i="26"/>
  <c r="G61" i="10" s="1"/>
  <c r="R224" i="26"/>
  <c r="N226" i="26"/>
  <c r="M227" i="26" s="1"/>
  <c r="J61" i="10" s="1"/>
  <c r="AC224" i="26"/>
  <c r="X232" i="26"/>
  <c r="X227" i="26"/>
  <c r="F73" i="10" s="1"/>
  <c r="M56" i="10"/>
  <c r="M28" i="10"/>
  <c r="I232" i="26"/>
  <c r="I227" i="26"/>
  <c r="F61" i="10" s="1"/>
  <c r="M29" i="10"/>
  <c r="AA232" i="26"/>
  <c r="AA227" i="26"/>
  <c r="I73" i="10" s="1"/>
  <c r="K232" i="26"/>
  <c r="K227" i="26"/>
  <c r="H61" i="10" s="1"/>
  <c r="G227" i="26"/>
  <c r="D61" i="10" s="1"/>
  <c r="G232" i="26"/>
  <c r="Q224" i="26"/>
  <c r="O226" i="26"/>
  <c r="AD224" i="26"/>
  <c r="AD226" i="26" s="1"/>
  <c r="V224" i="26"/>
  <c r="V226" i="26" s="1"/>
  <c r="W227" i="26" s="1"/>
  <c r="E73" i="10" s="1"/>
  <c r="AA197" i="26"/>
  <c r="AA190" i="26"/>
  <c r="AA192" i="26"/>
  <c r="AA198" i="26"/>
  <c r="AJ63" i="30"/>
  <c r="AJ66" i="30" s="1"/>
  <c r="AA194" i="26"/>
  <c r="AA196" i="26"/>
  <c r="AA191" i="26"/>
  <c r="AA201" i="26"/>
  <c r="AA193" i="26"/>
  <c r="AA202" i="26"/>
  <c r="AA203" i="26"/>
  <c r="AJ344" i="30"/>
  <c r="AA195" i="26"/>
  <c r="AH134" i="26"/>
  <c r="AH148" i="26" s="1"/>
  <c r="AF148" i="26"/>
  <c r="L232" i="26"/>
  <c r="L227" i="26"/>
  <c r="I61" i="10" s="1"/>
  <c r="AB190" i="26"/>
  <c r="AK344" i="30"/>
  <c r="AB202" i="26"/>
  <c r="AB194" i="26"/>
  <c r="AB197" i="26"/>
  <c r="AB203" i="26"/>
  <c r="AK63" i="30"/>
  <c r="AK66" i="30" s="1"/>
  <c r="AB196" i="26"/>
  <c r="AB192" i="26"/>
  <c r="AB193" i="26"/>
  <c r="AB191" i="26"/>
  <c r="AB201" i="26"/>
  <c r="AB198" i="26"/>
  <c r="AB195" i="26"/>
  <c r="R266" i="30" l="1"/>
  <c r="AH266" i="30" s="1"/>
  <c r="R264" i="30"/>
  <c r="AH264" i="30" s="1"/>
  <c r="R265" i="30"/>
  <c r="AH265" i="30" s="1"/>
  <c r="R263" i="30"/>
  <c r="AH263" i="30" s="1"/>
  <c r="U264" i="30"/>
  <c r="AK264" i="30" s="1"/>
  <c r="U266" i="30"/>
  <c r="AK266" i="30" s="1"/>
  <c r="U263" i="30"/>
  <c r="AK263" i="30" s="1"/>
  <c r="U265" i="30"/>
  <c r="AK265" i="30" s="1"/>
  <c r="T264" i="30"/>
  <c r="AJ264" i="30" s="1"/>
  <c r="T266" i="30"/>
  <c r="AJ266" i="30" s="1"/>
  <c r="T263" i="30"/>
  <c r="AJ263" i="30" s="1"/>
  <c r="T265" i="30"/>
  <c r="AJ265" i="30" s="1"/>
  <c r="P266" i="30"/>
  <c r="P264" i="30"/>
  <c r="P263" i="30"/>
  <c r="P265" i="30"/>
  <c r="S266" i="30"/>
  <c r="AI266" i="30" s="1"/>
  <c r="S264" i="30"/>
  <c r="AI264" i="30" s="1"/>
  <c r="S263" i="30"/>
  <c r="AI263" i="30" s="1"/>
  <c r="S265" i="30"/>
  <c r="AI265" i="30" s="1"/>
  <c r="O266" i="30"/>
  <c r="O264" i="30"/>
  <c r="O263" i="30"/>
  <c r="O265" i="30"/>
  <c r="Q266" i="30"/>
  <c r="AG266" i="30" s="1"/>
  <c r="Q264" i="30"/>
  <c r="AG264" i="30" s="1"/>
  <c r="Q265" i="30"/>
  <c r="AG265" i="30" s="1"/>
  <c r="Q263" i="30"/>
  <c r="AG263" i="30" s="1"/>
  <c r="AG200" i="26"/>
  <c r="AG199" i="26"/>
  <c r="Z204" i="26"/>
  <c r="Z206" i="26" s="1"/>
  <c r="AG203" i="26"/>
  <c r="W204" i="26"/>
  <c r="W206" i="26" s="1"/>
  <c r="AG195" i="26"/>
  <c r="AP63" i="30"/>
  <c r="AP66" i="30" s="1"/>
  <c r="Y204" i="26"/>
  <c r="Y206" i="26" s="1"/>
  <c r="AG191" i="26"/>
  <c r="AP344" i="30"/>
  <c r="AG201" i="26"/>
  <c r="X204" i="26"/>
  <c r="X206" i="26" s="1"/>
  <c r="AG196" i="26"/>
  <c r="AG190" i="26"/>
  <c r="AG202" i="26"/>
  <c r="AG194" i="26"/>
  <c r="AC204" i="26"/>
  <c r="AC206" i="26" s="1"/>
  <c r="AG193" i="26"/>
  <c r="AG192" i="26"/>
  <c r="AG197" i="26"/>
  <c r="AG198" i="26"/>
  <c r="S224" i="26"/>
  <c r="AB226" i="26"/>
  <c r="AF224" i="26"/>
  <c r="Y233" i="26"/>
  <c r="G75" i="10" s="1"/>
  <c r="G34" i="10"/>
  <c r="G233" i="26"/>
  <c r="D63" i="10" s="1"/>
  <c r="D33" i="10"/>
  <c r="U346" i="30"/>
  <c r="U260" i="30"/>
  <c r="AK260" i="30" s="1"/>
  <c r="U259" i="30"/>
  <c r="AK259" i="30" s="1"/>
  <c r="U247" i="30"/>
  <c r="AK247" i="30" s="1"/>
  <c r="U239" i="30"/>
  <c r="AK239" i="30" s="1"/>
  <c r="U271" i="30"/>
  <c r="AK271" i="30" s="1"/>
  <c r="U256" i="30"/>
  <c r="AK256" i="30" s="1"/>
  <c r="U261" i="30"/>
  <c r="AK261" i="30" s="1"/>
  <c r="U251" i="30"/>
  <c r="AK251" i="30" s="1"/>
  <c r="U272" i="30"/>
  <c r="AK272" i="30" s="1"/>
  <c r="U255" i="30"/>
  <c r="U241" i="30"/>
  <c r="AK241" i="30" s="1"/>
  <c r="U257" i="30"/>
  <c r="AK257" i="30" s="1"/>
  <c r="U240" i="30"/>
  <c r="AK240" i="30" s="1"/>
  <c r="U270" i="30"/>
  <c r="AK270" i="30" s="1"/>
  <c r="U246" i="30"/>
  <c r="AK246" i="30" s="1"/>
  <c r="U273" i="30"/>
  <c r="AK273" i="30" s="1"/>
  <c r="U238" i="30"/>
  <c r="AK238" i="30" s="1"/>
  <c r="U258" i="30"/>
  <c r="AK258" i="30" s="1"/>
  <c r="U242" i="30"/>
  <c r="AK242" i="30" s="1"/>
  <c r="U267" i="30"/>
  <c r="AK267" i="30" s="1"/>
  <c r="U243" i="30"/>
  <c r="AK243" i="30" s="1"/>
  <c r="U275" i="30"/>
  <c r="AK275" i="30" s="1"/>
  <c r="U274" i="30"/>
  <c r="AK274" i="30" s="1"/>
  <c r="U237" i="30"/>
  <c r="U250" i="30"/>
  <c r="AK250" i="30" s="1"/>
  <c r="U262" i="30"/>
  <c r="AK262" i="30" s="1"/>
  <c r="U245" i="30"/>
  <c r="AK245" i="30" s="1"/>
  <c r="U244" i="30"/>
  <c r="AK244" i="30" s="1"/>
  <c r="U268" i="30"/>
  <c r="AK268" i="30" s="1"/>
  <c r="U269" i="30"/>
  <c r="AK269" i="30" s="1"/>
  <c r="U249" i="30"/>
  <c r="AK249" i="30" s="1"/>
  <c r="L13" i="28"/>
  <c r="AB204" i="26"/>
  <c r="AB206" i="26" s="1"/>
  <c r="R226" i="26"/>
  <c r="N232" i="26"/>
  <c r="N227" i="26"/>
  <c r="K61" i="10" s="1"/>
  <c r="V232" i="26"/>
  <c r="V227" i="26"/>
  <c r="D73" i="10" s="1"/>
  <c r="D82" i="10"/>
  <c r="R240" i="30"/>
  <c r="AH240" i="30" s="1"/>
  <c r="R259" i="30"/>
  <c r="AH259" i="30" s="1"/>
  <c r="R268" i="30"/>
  <c r="AH268" i="30" s="1"/>
  <c r="R257" i="30"/>
  <c r="AH257" i="30" s="1"/>
  <c r="R271" i="30"/>
  <c r="AH271" i="30" s="1"/>
  <c r="R261" i="30"/>
  <c r="AH261" i="30" s="1"/>
  <c r="R258" i="30"/>
  <c r="AH258" i="30" s="1"/>
  <c r="R246" i="30"/>
  <c r="AH246" i="30" s="1"/>
  <c r="R272" i="30"/>
  <c r="AH272" i="30" s="1"/>
  <c r="R270" i="30"/>
  <c r="AH270" i="30" s="1"/>
  <c r="R346" i="30"/>
  <c r="R237" i="30"/>
  <c r="R255" i="30"/>
  <c r="R262" i="30"/>
  <c r="AH262" i="30" s="1"/>
  <c r="R245" i="30"/>
  <c r="AH245" i="30" s="1"/>
  <c r="R241" i="30"/>
  <c r="AH241" i="30" s="1"/>
  <c r="R249" i="30"/>
  <c r="AH249" i="30" s="1"/>
  <c r="R242" i="30"/>
  <c r="AH242" i="30" s="1"/>
  <c r="R273" i="30"/>
  <c r="AH273" i="30" s="1"/>
  <c r="R250" i="30"/>
  <c r="AH250" i="30" s="1"/>
  <c r="R260" i="30"/>
  <c r="AH260" i="30" s="1"/>
  <c r="R267" i="30"/>
  <c r="AH267" i="30" s="1"/>
  <c r="R251" i="30"/>
  <c r="AH251" i="30" s="1"/>
  <c r="R244" i="30"/>
  <c r="AH244" i="30" s="1"/>
  <c r="R274" i="30"/>
  <c r="AH274" i="30" s="1"/>
  <c r="R256" i="30"/>
  <c r="AH256" i="30" s="1"/>
  <c r="R269" i="30"/>
  <c r="AH269" i="30" s="1"/>
  <c r="R238" i="30"/>
  <c r="AH238" i="30" s="1"/>
  <c r="R247" i="30"/>
  <c r="AH247" i="30" s="1"/>
  <c r="R243" i="30"/>
  <c r="AH243" i="30" s="1"/>
  <c r="R275" i="30"/>
  <c r="AH275" i="30" s="1"/>
  <c r="R239" i="30"/>
  <c r="AH239" i="30" s="1"/>
  <c r="E34" i="10"/>
  <c r="S273" i="30"/>
  <c r="AI273" i="30" s="1"/>
  <c r="S268" i="30"/>
  <c r="AI268" i="30" s="1"/>
  <c r="S243" i="30"/>
  <c r="AI243" i="30" s="1"/>
  <c r="S256" i="30"/>
  <c r="AI256" i="30" s="1"/>
  <c r="S272" i="30"/>
  <c r="AI272" i="30" s="1"/>
  <c r="S237" i="30"/>
  <c r="S241" i="30"/>
  <c r="AI241" i="30" s="1"/>
  <c r="S247" i="30"/>
  <c r="AI247" i="30" s="1"/>
  <c r="S239" i="30"/>
  <c r="AI239" i="30" s="1"/>
  <c r="S242" i="30"/>
  <c r="AI242" i="30" s="1"/>
  <c r="S246" i="30"/>
  <c r="AI246" i="30" s="1"/>
  <c r="S249" i="30"/>
  <c r="AI249" i="30" s="1"/>
  <c r="S240" i="30"/>
  <c r="AI240" i="30" s="1"/>
  <c r="S251" i="30"/>
  <c r="AI251" i="30" s="1"/>
  <c r="S261" i="30"/>
  <c r="AI261" i="30" s="1"/>
  <c r="S250" i="30"/>
  <c r="AI250" i="30" s="1"/>
  <c r="S262" i="30"/>
  <c r="AI262" i="30" s="1"/>
  <c r="S275" i="30"/>
  <c r="AI275" i="30" s="1"/>
  <c r="S255" i="30"/>
  <c r="S274" i="30"/>
  <c r="AI274" i="30" s="1"/>
  <c r="S267" i="30"/>
  <c r="AI267" i="30" s="1"/>
  <c r="S260" i="30"/>
  <c r="AI260" i="30" s="1"/>
  <c r="S258" i="30"/>
  <c r="AI258" i="30" s="1"/>
  <c r="S271" i="30"/>
  <c r="AI271" i="30" s="1"/>
  <c r="S245" i="30"/>
  <c r="AI245" i="30" s="1"/>
  <c r="S257" i="30"/>
  <c r="AI257" i="30" s="1"/>
  <c r="S244" i="30"/>
  <c r="AI244" i="30" s="1"/>
  <c r="S346" i="30"/>
  <c r="S259" i="30"/>
  <c r="AI259" i="30" s="1"/>
  <c r="S270" i="30"/>
  <c r="AI270" i="30" s="1"/>
  <c r="S269" i="30"/>
  <c r="AI269" i="30" s="1"/>
  <c r="S238" i="30"/>
  <c r="AI238" i="30" s="1"/>
  <c r="T346" i="30"/>
  <c r="T237" i="30"/>
  <c r="T258" i="30"/>
  <c r="AJ258" i="30" s="1"/>
  <c r="T242" i="30"/>
  <c r="AJ242" i="30" s="1"/>
  <c r="T251" i="30"/>
  <c r="AJ251" i="30" s="1"/>
  <c r="T247" i="30"/>
  <c r="AJ247" i="30" s="1"/>
  <c r="T238" i="30"/>
  <c r="AJ238" i="30" s="1"/>
  <c r="T268" i="30"/>
  <c r="AJ268" i="30" s="1"/>
  <c r="T269" i="30"/>
  <c r="AJ269" i="30" s="1"/>
  <c r="T243" i="30"/>
  <c r="AJ243" i="30" s="1"/>
  <c r="T261" i="30"/>
  <c r="AJ261" i="30" s="1"/>
  <c r="T259" i="30"/>
  <c r="AJ259" i="30" s="1"/>
  <c r="T274" i="30"/>
  <c r="AJ274" i="30" s="1"/>
  <c r="T275" i="30"/>
  <c r="AJ275" i="30" s="1"/>
  <c r="T267" i="30"/>
  <c r="AJ267" i="30" s="1"/>
  <c r="T256" i="30"/>
  <c r="AJ256" i="30" s="1"/>
  <c r="T255" i="30"/>
  <c r="T271" i="30"/>
  <c r="AJ271" i="30" s="1"/>
  <c r="T273" i="30"/>
  <c r="AJ273" i="30" s="1"/>
  <c r="T257" i="30"/>
  <c r="AJ257" i="30" s="1"/>
  <c r="T241" i="30"/>
  <c r="AJ241" i="30" s="1"/>
  <c r="T245" i="30"/>
  <c r="AJ245" i="30" s="1"/>
  <c r="T250" i="30"/>
  <c r="AJ250" i="30" s="1"/>
  <c r="T240" i="30"/>
  <c r="AJ240" i="30" s="1"/>
  <c r="T239" i="30"/>
  <c r="AJ239" i="30" s="1"/>
  <c r="T246" i="30"/>
  <c r="AJ246" i="30" s="1"/>
  <c r="T270" i="30"/>
  <c r="AJ270" i="30" s="1"/>
  <c r="T262" i="30"/>
  <c r="AJ262" i="30" s="1"/>
  <c r="T272" i="30"/>
  <c r="AJ272" i="30" s="1"/>
  <c r="T249" i="30"/>
  <c r="AJ249" i="30" s="1"/>
  <c r="T260" i="30"/>
  <c r="AJ260" i="30" s="1"/>
  <c r="T244" i="30"/>
  <c r="AJ244" i="30" s="1"/>
  <c r="AA233" i="26"/>
  <c r="I75" i="10" s="1"/>
  <c r="I34" i="10"/>
  <c r="M30" i="10"/>
  <c r="G33" i="10"/>
  <c r="J233" i="26"/>
  <c r="G63" i="10" s="1"/>
  <c r="O232" i="26"/>
  <c r="L33" i="10" s="1"/>
  <c r="O227" i="26"/>
  <c r="L61" i="10" s="1"/>
  <c r="Q226" i="26"/>
  <c r="O237" i="30"/>
  <c r="O251" i="30"/>
  <c r="O262" i="30"/>
  <c r="O239" i="30"/>
  <c r="O255" i="30"/>
  <c r="O257" i="30"/>
  <c r="O269" i="30"/>
  <c r="O275" i="30"/>
  <c r="O267" i="30"/>
  <c r="O274" i="30"/>
  <c r="O246" i="30"/>
  <c r="O242" i="30"/>
  <c r="O270" i="30"/>
  <c r="O245" i="30"/>
  <c r="O258" i="30"/>
  <c r="O243" i="30"/>
  <c r="O261" i="30"/>
  <c r="O249" i="30"/>
  <c r="O244" i="30"/>
  <c r="O259" i="30"/>
  <c r="O272" i="30"/>
  <c r="O240" i="30"/>
  <c r="O256" i="30"/>
  <c r="O241" i="30"/>
  <c r="O268" i="30"/>
  <c r="O346" i="30"/>
  <c r="O250" i="30"/>
  <c r="O271" i="30"/>
  <c r="O238" i="30"/>
  <c r="O247" i="30"/>
  <c r="O260" i="30"/>
  <c r="O273" i="30"/>
  <c r="H33" i="10"/>
  <c r="K233" i="26"/>
  <c r="H63" i="10" s="1"/>
  <c r="AC226" i="26"/>
  <c r="AG224" i="26"/>
  <c r="AA204" i="26"/>
  <c r="AA206" i="26" s="1"/>
  <c r="L233" i="26"/>
  <c r="I63" i="10" s="1"/>
  <c r="I33" i="10"/>
  <c r="AD227" i="26"/>
  <c r="L73" i="10" s="1"/>
  <c r="AD232" i="26"/>
  <c r="Q237" i="30"/>
  <c r="Q249" i="30"/>
  <c r="AG249" i="30" s="1"/>
  <c r="Q241" i="30"/>
  <c r="AG241" i="30" s="1"/>
  <c r="Q346" i="30"/>
  <c r="Q269" i="30"/>
  <c r="AG269" i="30" s="1"/>
  <c r="Q251" i="30"/>
  <c r="AG251" i="30" s="1"/>
  <c r="Q246" i="30"/>
  <c r="AG246" i="30" s="1"/>
  <c r="Q275" i="30"/>
  <c r="AG275" i="30" s="1"/>
  <c r="Q273" i="30"/>
  <c r="AG273" i="30" s="1"/>
  <c r="Q274" i="30"/>
  <c r="AG274" i="30" s="1"/>
  <c r="Q259" i="30"/>
  <c r="AG259" i="30" s="1"/>
  <c r="Q267" i="30"/>
  <c r="AG267" i="30" s="1"/>
  <c r="Q257" i="30"/>
  <c r="AG257" i="30" s="1"/>
  <c r="Q255" i="30"/>
  <c r="Q240" i="30"/>
  <c r="AG240" i="30" s="1"/>
  <c r="Q270" i="30"/>
  <c r="AG270" i="30" s="1"/>
  <c r="Q250" i="30"/>
  <c r="AG250" i="30" s="1"/>
  <c r="Q261" i="30"/>
  <c r="AG261" i="30" s="1"/>
  <c r="Q245" i="30"/>
  <c r="AG245" i="30" s="1"/>
  <c r="Q260" i="30"/>
  <c r="AG260" i="30" s="1"/>
  <c r="Q244" i="30"/>
  <c r="AG244" i="30" s="1"/>
  <c r="Q239" i="30"/>
  <c r="AG239" i="30" s="1"/>
  <c r="Q262" i="30"/>
  <c r="AG262" i="30" s="1"/>
  <c r="Q258" i="30"/>
  <c r="AG258" i="30" s="1"/>
  <c r="Q268" i="30"/>
  <c r="AG268" i="30" s="1"/>
  <c r="Q272" i="30"/>
  <c r="AG272" i="30" s="1"/>
  <c r="Q256" i="30"/>
  <c r="AG256" i="30" s="1"/>
  <c r="Q242" i="30"/>
  <c r="AG242" i="30" s="1"/>
  <c r="Q247" i="30"/>
  <c r="AG247" i="30" s="1"/>
  <c r="Q271" i="30"/>
  <c r="AG271" i="30" s="1"/>
  <c r="Q238" i="30"/>
  <c r="AG238" i="30" s="1"/>
  <c r="Q243" i="30"/>
  <c r="AG243" i="30" s="1"/>
  <c r="H233" i="26"/>
  <c r="E63" i="10" s="1"/>
  <c r="E33" i="10"/>
  <c r="F34" i="10"/>
  <c r="X233" i="26"/>
  <c r="F75" i="10" s="1"/>
  <c r="J33" i="10"/>
  <c r="I233" i="26"/>
  <c r="F63" i="10" s="1"/>
  <c r="F33" i="10"/>
  <c r="H34" i="10"/>
  <c r="Z233" i="26"/>
  <c r="H75" i="10" s="1"/>
  <c r="P268" i="30"/>
  <c r="P239" i="30"/>
  <c r="P257" i="30"/>
  <c r="P247" i="30"/>
  <c r="P272" i="30"/>
  <c r="P270" i="30"/>
  <c r="P237" i="30"/>
  <c r="P275" i="30"/>
  <c r="P346" i="30"/>
  <c r="P256" i="30"/>
  <c r="P267" i="30"/>
  <c r="P251" i="30"/>
  <c r="P258" i="30"/>
  <c r="P250" i="30"/>
  <c r="P241" i="30"/>
  <c r="P249" i="30"/>
  <c r="P238" i="30"/>
  <c r="P255" i="30"/>
  <c r="P262" i="30"/>
  <c r="P273" i="30"/>
  <c r="P244" i="30"/>
  <c r="P260" i="30"/>
  <c r="P269" i="30"/>
  <c r="P245" i="30"/>
  <c r="P274" i="30"/>
  <c r="P261" i="30"/>
  <c r="P240" i="30"/>
  <c r="P259" i="30"/>
  <c r="P271" i="30"/>
  <c r="P243" i="30"/>
  <c r="P242" i="30"/>
  <c r="P246" i="30"/>
  <c r="AF263" i="30" l="1"/>
  <c r="Y265" i="30"/>
  <c r="AE265" i="30"/>
  <c r="V266" i="30"/>
  <c r="AL266" i="30" s="1"/>
  <c r="V264" i="30"/>
  <c r="AL264" i="30" s="1"/>
  <c r="V263" i="30"/>
  <c r="AL263" i="30" s="1"/>
  <c r="V265" i="30"/>
  <c r="AL265" i="30" s="1"/>
  <c r="AF264" i="30"/>
  <c r="Y263" i="30"/>
  <c r="AE263" i="30"/>
  <c r="AE264" i="30"/>
  <c r="Y264" i="30"/>
  <c r="AF265" i="30"/>
  <c r="AF266" i="30"/>
  <c r="AE266" i="30"/>
  <c r="Y266" i="30"/>
  <c r="W233" i="26"/>
  <c r="E75" i="10" s="1"/>
  <c r="D34" i="10"/>
  <c r="D35" i="10" s="1"/>
  <c r="V200" i="26"/>
  <c r="V199" i="26"/>
  <c r="AG204" i="26"/>
  <c r="E35" i="10"/>
  <c r="E83" i="10" s="1"/>
  <c r="I35" i="10"/>
  <c r="I83" i="10" s="1"/>
  <c r="AE262" i="30"/>
  <c r="Y262" i="30"/>
  <c r="AF240" i="30"/>
  <c r="AF270" i="30"/>
  <c r="Y245" i="30"/>
  <c r="AE245" i="30"/>
  <c r="R227" i="26"/>
  <c r="Y251" i="30"/>
  <c r="AE251" i="30"/>
  <c r="AF269" i="30"/>
  <c r="G35" i="10"/>
  <c r="G83" i="10" s="1"/>
  <c r="P380" i="30"/>
  <c r="P308" i="30"/>
  <c r="P364" i="30"/>
  <c r="P373" i="30"/>
  <c r="AF275" i="30"/>
  <c r="AE244" i="30"/>
  <c r="Y244" i="30"/>
  <c r="S364" i="30"/>
  <c r="S380" i="30"/>
  <c r="AI380" i="30" s="1"/>
  <c r="K29" i="28" s="1"/>
  <c r="S308" i="30"/>
  <c r="S373" i="30"/>
  <c r="R276" i="30"/>
  <c r="AH255" i="30"/>
  <c r="AH276" i="30" s="1"/>
  <c r="Y270" i="30"/>
  <c r="AE270" i="30"/>
  <c r="AH237" i="30"/>
  <c r="AH252" i="30" s="1"/>
  <c r="R252" i="30"/>
  <c r="AF238" i="30"/>
  <c r="T308" i="30"/>
  <c r="T373" i="30"/>
  <c r="T364" i="30"/>
  <c r="T380" i="30"/>
  <c r="AJ380" i="30" s="1"/>
  <c r="AF237" i="30"/>
  <c r="P252" i="30"/>
  <c r="AE249" i="30"/>
  <c r="Y249" i="30"/>
  <c r="Y258" i="30"/>
  <c r="AE258" i="30"/>
  <c r="N233" i="26"/>
  <c r="K63" i="10" s="1"/>
  <c r="K33" i="10"/>
  <c r="R232" i="26"/>
  <c r="AF244" i="30"/>
  <c r="AF255" i="30"/>
  <c r="P276" i="30"/>
  <c r="AF249" i="30"/>
  <c r="Y271" i="30"/>
  <c r="AE271" i="30"/>
  <c r="Y267" i="30"/>
  <c r="AE267" i="30"/>
  <c r="AF241" i="30"/>
  <c r="AF259" i="30"/>
  <c r="AE272" i="30"/>
  <c r="Y272" i="30"/>
  <c r="AF261" i="30"/>
  <c r="Y237" i="30"/>
  <c r="AE237" i="30"/>
  <c r="O252" i="30"/>
  <c r="U252" i="30"/>
  <c r="AK237" i="30"/>
  <c r="AK252" i="30" s="1"/>
  <c r="AF245" i="30"/>
  <c r="AF272" i="30"/>
  <c r="Y261" i="30"/>
  <c r="AE261" i="30"/>
  <c r="Q232" i="26"/>
  <c r="O233" i="26"/>
  <c r="L63" i="10" s="1"/>
  <c r="AK346" i="30"/>
  <c r="AJ346" i="30"/>
  <c r="AE246" i="30"/>
  <c r="Y246" i="30"/>
  <c r="Y250" i="30"/>
  <c r="AE250" i="30"/>
  <c r="AF250" i="30"/>
  <c r="L34" i="10"/>
  <c r="AD233" i="26"/>
  <c r="L75" i="10" s="1"/>
  <c r="AE346" i="30"/>
  <c r="Y346" i="30"/>
  <c r="AE269" i="30"/>
  <c r="Y269" i="30"/>
  <c r="AI346" i="30"/>
  <c r="AF274" i="30"/>
  <c r="AE259" i="30"/>
  <c r="Y259" i="30"/>
  <c r="V194" i="26"/>
  <c r="V192" i="26"/>
  <c r="V202" i="26"/>
  <c r="V190" i="26"/>
  <c r="AE344" i="30"/>
  <c r="V193" i="26"/>
  <c r="V198" i="26"/>
  <c r="V191" i="26"/>
  <c r="V195" i="26"/>
  <c r="V197" i="26"/>
  <c r="AE63" i="30"/>
  <c r="V203" i="26"/>
  <c r="V201" i="26"/>
  <c r="V196" i="26"/>
  <c r="V233" i="26"/>
  <c r="D75" i="10" s="1"/>
  <c r="Q227" i="26"/>
  <c r="S226" i="26"/>
  <c r="AE243" i="30"/>
  <c r="Y243" i="30"/>
  <c r="AF247" i="30"/>
  <c r="AF257" i="30"/>
  <c r="AF268" i="30"/>
  <c r="AE273" i="30"/>
  <c r="Y273" i="30"/>
  <c r="AE260" i="30"/>
  <c r="Y260" i="30"/>
  <c r="Y247" i="30"/>
  <c r="AE247" i="30"/>
  <c r="Q364" i="30"/>
  <c r="Q308" i="30"/>
  <c r="Q373" i="30"/>
  <c r="Q380" i="30"/>
  <c r="AG380" i="30" s="1"/>
  <c r="J29" i="28" s="1"/>
  <c r="AE268" i="30"/>
  <c r="Y268" i="30"/>
  <c r="AF251" i="30"/>
  <c r="F35" i="10"/>
  <c r="F83" i="10" s="1"/>
  <c r="Y241" i="30"/>
  <c r="AE241" i="30"/>
  <c r="S252" i="30"/>
  <c r="AI237" i="30"/>
  <c r="AI252" i="30" s="1"/>
  <c r="AF346" i="30"/>
  <c r="AC227" i="26"/>
  <c r="K73" i="10" s="1"/>
  <c r="AC232" i="26"/>
  <c r="AG226" i="26"/>
  <c r="AI255" i="30"/>
  <c r="AI276" i="30" s="1"/>
  <c r="S276" i="30"/>
  <c r="V346" i="30"/>
  <c r="W346" i="30" s="1"/>
  <c r="V246" i="30"/>
  <c r="AL246" i="30" s="1"/>
  <c r="V261" i="30"/>
  <c r="AL261" i="30" s="1"/>
  <c r="V244" i="30"/>
  <c r="AL244" i="30" s="1"/>
  <c r="V237" i="30"/>
  <c r="Z237" i="30" s="1"/>
  <c r="V275" i="30"/>
  <c r="AL275" i="30" s="1"/>
  <c r="V274" i="30"/>
  <c r="AL274" i="30" s="1"/>
  <c r="V240" i="30"/>
  <c r="AL240" i="30" s="1"/>
  <c r="V267" i="30"/>
  <c r="AL267" i="30" s="1"/>
  <c r="V247" i="30"/>
  <c r="AL247" i="30" s="1"/>
  <c r="V242" i="30"/>
  <c r="AL242" i="30" s="1"/>
  <c r="V241" i="30"/>
  <c r="AL241" i="30" s="1"/>
  <c r="V260" i="30"/>
  <c r="AL260" i="30" s="1"/>
  <c r="V251" i="30"/>
  <c r="AL251" i="30" s="1"/>
  <c r="V271" i="30"/>
  <c r="AL271" i="30" s="1"/>
  <c r="V259" i="30"/>
  <c r="AL259" i="30" s="1"/>
  <c r="V258" i="30"/>
  <c r="AL258" i="30" s="1"/>
  <c r="V268" i="30"/>
  <c r="AL268" i="30" s="1"/>
  <c r="V255" i="30"/>
  <c r="V270" i="30"/>
  <c r="AL270" i="30" s="1"/>
  <c r="V262" i="30"/>
  <c r="AL262" i="30" s="1"/>
  <c r="V256" i="30"/>
  <c r="AL256" i="30" s="1"/>
  <c r="V273" i="30"/>
  <c r="AL273" i="30" s="1"/>
  <c r="V245" i="30"/>
  <c r="AL245" i="30" s="1"/>
  <c r="V257" i="30"/>
  <c r="AL257" i="30" s="1"/>
  <c r="V243" i="30"/>
  <c r="AL243" i="30" s="1"/>
  <c r="V269" i="30"/>
  <c r="AL269" i="30" s="1"/>
  <c r="V239" i="30"/>
  <c r="AL239" i="30" s="1"/>
  <c r="V250" i="30"/>
  <c r="AL250" i="30" s="1"/>
  <c r="V238" i="30"/>
  <c r="AL238" i="30" s="1"/>
  <c r="V249" i="30"/>
  <c r="AL249" i="30" s="1"/>
  <c r="V272" i="30"/>
  <c r="AL272" i="30" s="1"/>
  <c r="AF273" i="30"/>
  <c r="AH346" i="30"/>
  <c r="H35" i="10"/>
  <c r="H83" i="10" s="1"/>
  <c r="AJ255" i="30"/>
  <c r="AJ276" i="30" s="1"/>
  <c r="T276" i="30"/>
  <c r="O308" i="30"/>
  <c r="O380" i="30"/>
  <c r="AE380" i="30" s="1"/>
  <c r="I29" i="28" s="1"/>
  <c r="O364" i="30"/>
  <c r="AE364" i="30" s="1"/>
  <c r="O373" i="30"/>
  <c r="AE238" i="30"/>
  <c r="Y238" i="30"/>
  <c r="M233" i="26"/>
  <c r="J63" i="10" s="1"/>
  <c r="Q252" i="30"/>
  <c r="AG237" i="30"/>
  <c r="AG252" i="30" s="1"/>
  <c r="AE275" i="30"/>
  <c r="Y275" i="30"/>
  <c r="AF246" i="30"/>
  <c r="AF242" i="30"/>
  <c r="AF243" i="30"/>
  <c r="AF267" i="30"/>
  <c r="Y256" i="30"/>
  <c r="AE256" i="30"/>
  <c r="Y255" i="30"/>
  <c r="AE255" i="30"/>
  <c r="O276" i="30"/>
  <c r="U276" i="30"/>
  <c r="AK255" i="30"/>
  <c r="AK276" i="30" s="1"/>
  <c r="AH224" i="26"/>
  <c r="AG255" i="30"/>
  <c r="AG276" i="30" s="1"/>
  <c r="Q276" i="30"/>
  <c r="AF260" i="30"/>
  <c r="AF239" i="30"/>
  <c r="T252" i="30"/>
  <c r="AJ237" i="30"/>
  <c r="AJ252" i="30" s="1"/>
  <c r="R373" i="30"/>
  <c r="R364" i="30"/>
  <c r="R380" i="30"/>
  <c r="AH380" i="30" s="1"/>
  <c r="R308" i="30"/>
  <c r="AF262" i="30"/>
  <c r="AG346" i="30"/>
  <c r="Y242" i="30"/>
  <c r="AE242" i="30"/>
  <c r="Y274" i="30"/>
  <c r="AE274" i="30"/>
  <c r="AF258" i="30"/>
  <c r="AE257" i="30"/>
  <c r="Y257" i="30"/>
  <c r="AF271" i="30"/>
  <c r="AF256" i="30"/>
  <c r="Y240" i="30"/>
  <c r="AE240" i="30"/>
  <c r="AE239" i="30"/>
  <c r="Y239" i="30"/>
  <c r="AB232" i="26"/>
  <c r="AF226" i="26"/>
  <c r="AB227" i="26"/>
  <c r="J73" i="10" s="1"/>
  <c r="AI349" i="30" l="1"/>
  <c r="AI360" i="30"/>
  <c r="AI359" i="30"/>
  <c r="AI357" i="30"/>
  <c r="AI358" i="30"/>
  <c r="AH349" i="30"/>
  <c r="AH358" i="30"/>
  <c r="AH357" i="30"/>
  <c r="AH360" i="30"/>
  <c r="AH359" i="30"/>
  <c r="AG349" i="30"/>
  <c r="AG360" i="30"/>
  <c r="AG357" i="30"/>
  <c r="AG358" i="30"/>
  <c r="AG359" i="30"/>
  <c r="AJ349" i="30"/>
  <c r="AJ360" i="30"/>
  <c r="AJ358" i="30"/>
  <c r="AJ357" i="30"/>
  <c r="AJ359" i="30"/>
  <c r="AF349" i="30"/>
  <c r="AF360" i="30"/>
  <c r="AF358" i="30"/>
  <c r="AF359" i="30"/>
  <c r="AF357" i="30"/>
  <c r="AG206" i="26"/>
  <c r="AG207" i="26" s="1"/>
  <c r="AJ312" i="30"/>
  <c r="AP266" i="30"/>
  <c r="W264" i="30"/>
  <c r="Z264" i="30"/>
  <c r="Z265" i="30"/>
  <c r="AP264" i="30"/>
  <c r="AP265" i="30"/>
  <c r="W263" i="30"/>
  <c r="W266" i="30"/>
  <c r="AO263" i="30"/>
  <c r="AM263" i="30"/>
  <c r="AO265" i="30"/>
  <c r="AM265" i="30"/>
  <c r="W265" i="30"/>
  <c r="AO266" i="30"/>
  <c r="AM266" i="30"/>
  <c r="AP263" i="30"/>
  <c r="AO264" i="30"/>
  <c r="AM264" i="30"/>
  <c r="Z266" i="30"/>
  <c r="Z263" i="30"/>
  <c r="P278" i="30"/>
  <c r="AH338" i="30"/>
  <c r="AH348" i="30"/>
  <c r="AH339" i="30"/>
  <c r="AH340" i="30"/>
  <c r="AG340" i="30"/>
  <c r="AG339" i="30"/>
  <c r="AG348" i="30"/>
  <c r="AG338" i="30"/>
  <c r="AJ337" i="30"/>
  <c r="AJ338" i="30"/>
  <c r="AJ339" i="30"/>
  <c r="AJ348" i="30"/>
  <c r="AJ340" i="30"/>
  <c r="AF320" i="30"/>
  <c r="AF324" i="30" s="1"/>
  <c r="AF339" i="30"/>
  <c r="AF340" i="30"/>
  <c r="AF348" i="30"/>
  <c r="AF338" i="30"/>
  <c r="AI348" i="30"/>
  <c r="AI340" i="30"/>
  <c r="AI338" i="30"/>
  <c r="AI339" i="30"/>
  <c r="AJ315" i="30"/>
  <c r="AJ328" i="30"/>
  <c r="AJ320" i="30"/>
  <c r="AJ324" i="30" s="1"/>
  <c r="AJ309" i="30"/>
  <c r="AJ352" i="30"/>
  <c r="AF311" i="30"/>
  <c r="AF342" i="30"/>
  <c r="AD199" i="26"/>
  <c r="AF199" i="26"/>
  <c r="AD200" i="26"/>
  <c r="AF200" i="26"/>
  <c r="AF345" i="30"/>
  <c r="AF329" i="30"/>
  <c r="AF347" i="30"/>
  <c r="AF314" i="30"/>
  <c r="AF305" i="30"/>
  <c r="AF316" i="30"/>
  <c r="AF312" i="30"/>
  <c r="AF304" i="30"/>
  <c r="AF303" i="30"/>
  <c r="AF328" i="30"/>
  <c r="AF307" i="30"/>
  <c r="AF306" i="30"/>
  <c r="AF310" i="30"/>
  <c r="AF352" i="30"/>
  <c r="AF353" i="30"/>
  <c r="AF337" i="30"/>
  <c r="AF309" i="30"/>
  <c r="AF315" i="30"/>
  <c r="AF336" i="30"/>
  <c r="AF313" i="30"/>
  <c r="AG321" i="30"/>
  <c r="AG323" i="30"/>
  <c r="AG322" i="30"/>
  <c r="AJ311" i="30"/>
  <c r="AJ322" i="30"/>
  <c r="AJ323" i="30"/>
  <c r="AJ321" i="30"/>
  <c r="AI321" i="30"/>
  <c r="AI323" i="30"/>
  <c r="AI322" i="30"/>
  <c r="AF341" i="30"/>
  <c r="AF322" i="30"/>
  <c r="AF321" i="30"/>
  <c r="AF323" i="30"/>
  <c r="AH322" i="30"/>
  <c r="AH323" i="30"/>
  <c r="AH321" i="30"/>
  <c r="AJ345" i="30"/>
  <c r="AJ313" i="30"/>
  <c r="AJ341" i="30"/>
  <c r="AJ353" i="30"/>
  <c r="AJ314" i="30"/>
  <c r="AJ347" i="30"/>
  <c r="AJ306" i="30"/>
  <c r="AJ304" i="30"/>
  <c r="AJ316" i="30"/>
  <c r="AJ305" i="30"/>
  <c r="AJ303" i="30"/>
  <c r="AJ307" i="30"/>
  <c r="AJ310" i="30"/>
  <c r="AJ336" i="30"/>
  <c r="AJ329" i="30"/>
  <c r="Z262" i="30"/>
  <c r="AP262" i="30"/>
  <c r="AJ342" i="30"/>
  <c r="Z246" i="30"/>
  <c r="Z241" i="30"/>
  <c r="Z273" i="30"/>
  <c r="R278" i="30"/>
  <c r="Q278" i="30"/>
  <c r="W242" i="30"/>
  <c r="AP247" i="30"/>
  <c r="W238" i="30"/>
  <c r="AP246" i="30"/>
  <c r="AH278" i="30"/>
  <c r="AP256" i="30"/>
  <c r="AP274" i="30"/>
  <c r="Z346" i="30"/>
  <c r="AA346" i="30" s="1"/>
  <c r="W261" i="30"/>
  <c r="AP245" i="30"/>
  <c r="W256" i="30"/>
  <c r="Z247" i="30"/>
  <c r="W269" i="30"/>
  <c r="AP267" i="30"/>
  <c r="Z269" i="30"/>
  <c r="AP269" i="30"/>
  <c r="Z243" i="30"/>
  <c r="Z244" i="30"/>
  <c r="W245" i="30"/>
  <c r="W239" i="30"/>
  <c r="AP244" i="30"/>
  <c r="R233" i="26"/>
  <c r="W257" i="30"/>
  <c r="AG278" i="30"/>
  <c r="J20" i="28" s="1"/>
  <c r="Z261" i="30"/>
  <c r="M33" i="10"/>
  <c r="AP243" i="30"/>
  <c r="AP238" i="30"/>
  <c r="AP273" i="30"/>
  <c r="AP261" i="30"/>
  <c r="W240" i="30"/>
  <c r="W243" i="30"/>
  <c r="AJ278" i="30"/>
  <c r="Z256" i="30"/>
  <c r="Z267" i="30"/>
  <c r="Z238" i="30"/>
  <c r="Z245" i="30"/>
  <c r="W247" i="30"/>
  <c r="W272" i="30"/>
  <c r="V276" i="30"/>
  <c r="AL255" i="30"/>
  <c r="AL276" i="30" s="1"/>
  <c r="W268" i="30"/>
  <c r="AD190" i="26"/>
  <c r="V204" i="26"/>
  <c r="V206" i="26" s="1"/>
  <c r="AF190" i="26"/>
  <c r="P317" i="30"/>
  <c r="P326" i="30" s="1"/>
  <c r="P331" i="30"/>
  <c r="AF308" i="30"/>
  <c r="AF276" i="30"/>
  <c r="Q368" i="30"/>
  <c r="AG364" i="30"/>
  <c r="AG368" i="30" s="1"/>
  <c r="S232" i="26"/>
  <c r="Q233" i="26"/>
  <c r="AM268" i="30"/>
  <c r="AO268" i="30"/>
  <c r="AD202" i="26"/>
  <c r="AF202" i="26"/>
  <c r="AM272" i="30"/>
  <c r="AO272" i="30"/>
  <c r="AM251" i="30"/>
  <c r="AO251" i="30"/>
  <c r="AE66" i="30"/>
  <c r="AM63" i="30"/>
  <c r="AM66" i="30" s="1"/>
  <c r="AO63" i="30"/>
  <c r="Z250" i="30"/>
  <c r="AO271" i="30"/>
  <c r="AM271" i="30"/>
  <c r="W249" i="30"/>
  <c r="AO242" i="30"/>
  <c r="AM242" i="30"/>
  <c r="Q377" i="30"/>
  <c r="AG373" i="30"/>
  <c r="AG377" i="30" s="1"/>
  <c r="J27" i="28" s="1"/>
  <c r="AD194" i="26"/>
  <c r="AF194" i="26"/>
  <c r="AO346" i="30"/>
  <c r="AM259" i="30"/>
  <c r="AO259" i="30"/>
  <c r="AD201" i="26"/>
  <c r="AF201" i="26"/>
  <c r="Z272" i="30"/>
  <c r="T278" i="30"/>
  <c r="W271" i="30"/>
  <c r="AM249" i="30"/>
  <c r="AO249" i="30"/>
  <c r="S368" i="30"/>
  <c r="AI364" i="30"/>
  <c r="AI368" i="30" s="1"/>
  <c r="AP270" i="30"/>
  <c r="U308" i="30"/>
  <c r="U373" i="30"/>
  <c r="U364" i="30"/>
  <c r="U380" i="30"/>
  <c r="AK380" i="30" s="1"/>
  <c r="L29" i="28" s="1"/>
  <c r="AM243" i="30"/>
  <c r="AO243" i="30"/>
  <c r="AM269" i="30"/>
  <c r="AO269" i="30"/>
  <c r="O377" i="30"/>
  <c r="AI278" i="30"/>
  <c r="W259" i="30"/>
  <c r="O317" i="30"/>
  <c r="O326" i="30" s="1"/>
  <c r="O331" i="30"/>
  <c r="S278" i="30"/>
  <c r="AP271" i="30"/>
  <c r="AD203" i="26"/>
  <c r="AF203" i="26"/>
  <c r="L35" i="10"/>
  <c r="L83" i="10" s="1"/>
  <c r="AO241" i="30"/>
  <c r="AM241" i="30"/>
  <c r="W273" i="30"/>
  <c r="AE373" i="30"/>
  <c r="AM250" i="30"/>
  <c r="AO250" i="30"/>
  <c r="AK278" i="30"/>
  <c r="Z270" i="30"/>
  <c r="AO239" i="30"/>
  <c r="AM239" i="30"/>
  <c r="AO238" i="30"/>
  <c r="AM238" i="30"/>
  <c r="AP259" i="30"/>
  <c r="AP241" i="30"/>
  <c r="AD196" i="26"/>
  <c r="AF196" i="26"/>
  <c r="AO267" i="30"/>
  <c r="AM267" i="30"/>
  <c r="W267" i="30"/>
  <c r="Z242" i="30"/>
  <c r="AD197" i="26"/>
  <c r="AF197" i="26"/>
  <c r="AP242" i="30"/>
  <c r="Z258" i="30"/>
  <c r="V252" i="30"/>
  <c r="AL237" i="30"/>
  <c r="AL252" i="30" s="1"/>
  <c r="W241" i="30"/>
  <c r="AO273" i="30"/>
  <c r="AM273" i="30"/>
  <c r="AD195" i="26"/>
  <c r="AF195" i="26"/>
  <c r="U278" i="30"/>
  <c r="Z249" i="30"/>
  <c r="AM244" i="30"/>
  <c r="AO244" i="30"/>
  <c r="Z240" i="30"/>
  <c r="AO344" i="30"/>
  <c r="AM344" i="30"/>
  <c r="AG232" i="26"/>
  <c r="AC233" i="26"/>
  <c r="K75" i="10" s="1"/>
  <c r="K34" i="10"/>
  <c r="K35" i="10" s="1"/>
  <c r="K83" i="10" s="1"/>
  <c r="AM240" i="30"/>
  <c r="AO240" i="30"/>
  <c r="AO256" i="30"/>
  <c r="AM256" i="30"/>
  <c r="W258" i="30"/>
  <c r="R368" i="30"/>
  <c r="AH364" i="30"/>
  <c r="AH368" i="30" s="1"/>
  <c r="AP272" i="30"/>
  <c r="AP249" i="30"/>
  <c r="AF252" i="30"/>
  <c r="W244" i="30"/>
  <c r="AP240" i="30"/>
  <c r="W255" i="30"/>
  <c r="AO255" i="30"/>
  <c r="AE276" i="30"/>
  <c r="Q331" i="30"/>
  <c r="Q317" i="30"/>
  <c r="Q326" i="30" s="1"/>
  <c r="AG308" i="30"/>
  <c r="R331" i="30"/>
  <c r="R317" i="30"/>
  <c r="R326" i="30" s="1"/>
  <c r="AH308" i="30"/>
  <c r="V380" i="30"/>
  <c r="AL380" i="30" s="1"/>
  <c r="V308" i="30"/>
  <c r="Z308" i="30" s="1"/>
  <c r="V373" i="30"/>
  <c r="V364" i="30"/>
  <c r="AO258" i="30"/>
  <c r="AM258" i="30"/>
  <c r="AI315" i="30"/>
  <c r="AI353" i="30"/>
  <c r="AI306" i="30"/>
  <c r="AI307" i="30"/>
  <c r="AI352" i="30"/>
  <c r="AI345" i="30"/>
  <c r="AI328" i="30"/>
  <c r="AI312" i="30"/>
  <c r="AI305" i="30"/>
  <c r="AI347" i="30"/>
  <c r="AI342" i="30"/>
  <c r="AI311" i="30"/>
  <c r="AI304" i="30"/>
  <c r="AI313" i="30"/>
  <c r="AI314" i="30"/>
  <c r="AI303" i="30"/>
  <c r="AI329" i="30"/>
  <c r="AI336" i="30"/>
  <c r="AI316" i="30"/>
  <c r="AI320" i="30"/>
  <c r="AI324" i="30" s="1"/>
  <c r="AI337" i="30"/>
  <c r="AI309" i="30"/>
  <c r="AI341" i="30"/>
  <c r="AI310" i="30"/>
  <c r="AO260" i="30"/>
  <c r="AM260" i="30"/>
  <c r="AP250" i="30"/>
  <c r="AG320" i="30"/>
  <c r="AG324" i="30" s="1"/>
  <c r="AG304" i="30"/>
  <c r="AG305" i="30"/>
  <c r="AG306" i="30"/>
  <c r="AG342" i="30"/>
  <c r="AG328" i="30"/>
  <c r="AG345" i="30"/>
  <c r="AG307" i="30"/>
  <c r="AG311" i="30"/>
  <c r="AG336" i="30"/>
  <c r="AG341" i="30"/>
  <c r="AG309" i="30"/>
  <c r="AG303" i="30"/>
  <c r="AG347" i="30"/>
  <c r="AG316" i="30"/>
  <c r="AG352" i="30"/>
  <c r="AG315" i="30"/>
  <c r="AG337" i="30"/>
  <c r="AG310" i="30"/>
  <c r="AG312" i="30"/>
  <c r="AG314" i="30"/>
  <c r="AG313" i="30"/>
  <c r="AG329" i="30"/>
  <c r="AG353" i="30"/>
  <c r="AE308" i="30"/>
  <c r="W237" i="30"/>
  <c r="W274" i="30"/>
  <c r="W275" i="30"/>
  <c r="AP251" i="30"/>
  <c r="AP268" i="30"/>
  <c r="AD191" i="26"/>
  <c r="AF191" i="26"/>
  <c r="W246" i="30"/>
  <c r="O278" i="30"/>
  <c r="AP275" i="30"/>
  <c r="P368" i="30"/>
  <c r="AF364" i="30"/>
  <c r="AH310" i="30"/>
  <c r="AH307" i="30"/>
  <c r="AH353" i="30"/>
  <c r="AH313" i="30"/>
  <c r="AH352" i="30"/>
  <c r="AH312" i="30"/>
  <c r="AH342" i="30"/>
  <c r="AH315" i="30"/>
  <c r="AH345" i="30"/>
  <c r="AH337" i="30"/>
  <c r="AH316" i="30"/>
  <c r="AH309" i="30"/>
  <c r="AH303" i="30"/>
  <c r="AH304" i="30"/>
  <c r="AH328" i="30"/>
  <c r="AH329" i="30"/>
  <c r="AH336" i="30"/>
  <c r="AH314" i="30"/>
  <c r="AH347" i="30"/>
  <c r="AH306" i="30"/>
  <c r="AH305" i="30"/>
  <c r="AH341" i="30"/>
  <c r="AH320" i="30"/>
  <c r="AH324" i="30" s="1"/>
  <c r="AH311" i="30"/>
  <c r="Y276" i="30"/>
  <c r="AD192" i="26"/>
  <c r="AF192" i="26"/>
  <c r="AM270" i="30"/>
  <c r="AO270" i="30"/>
  <c r="AM247" i="30"/>
  <c r="AO247" i="30"/>
  <c r="Z259" i="30"/>
  <c r="W270" i="30"/>
  <c r="R377" i="30"/>
  <c r="AH373" i="30"/>
  <c r="AH377" i="30" s="1"/>
  <c r="W260" i="30"/>
  <c r="AM245" i="30"/>
  <c r="AO245" i="30"/>
  <c r="AO257" i="30"/>
  <c r="AM257" i="30"/>
  <c r="AP260" i="30"/>
  <c r="Z260" i="30"/>
  <c r="Z268" i="30"/>
  <c r="W250" i="30"/>
  <c r="AM274" i="30"/>
  <c r="AO274" i="30"/>
  <c r="Z251" i="30"/>
  <c r="AP257" i="30"/>
  <c r="AD198" i="26"/>
  <c r="AF198" i="26"/>
  <c r="AE252" i="30"/>
  <c r="AO237" i="30"/>
  <c r="Z255" i="30"/>
  <c r="T368" i="30"/>
  <c r="AJ364" i="30"/>
  <c r="AJ368" i="30" s="1"/>
  <c r="Z275" i="30"/>
  <c r="AO262" i="30"/>
  <c r="AM262" i="30"/>
  <c r="AF227" i="26"/>
  <c r="AH226" i="26"/>
  <c r="T317" i="30"/>
  <c r="T326" i="30" s="1"/>
  <c r="T331" i="30"/>
  <c r="AJ308" i="30"/>
  <c r="AF232" i="26"/>
  <c r="J34" i="10"/>
  <c r="J35" i="10" s="1"/>
  <c r="J83" i="10" s="1"/>
  <c r="AB233" i="26"/>
  <c r="J75" i="10" s="1"/>
  <c r="AG227" i="26"/>
  <c r="AF380" i="30"/>
  <c r="AE368" i="30"/>
  <c r="W251" i="30"/>
  <c r="O368" i="30"/>
  <c r="AM261" i="30"/>
  <c r="AO261" i="30"/>
  <c r="D83" i="10"/>
  <c r="S377" i="30"/>
  <c r="AI373" i="30"/>
  <c r="AI377" i="30" s="1"/>
  <c r="K27" i="28" s="1"/>
  <c r="Z271" i="30"/>
  <c r="S331" i="30"/>
  <c r="S317" i="30"/>
  <c r="S326" i="30" s="1"/>
  <c r="AI308" i="30"/>
  <c r="Z239" i="30"/>
  <c r="AP239" i="30"/>
  <c r="AP258" i="30"/>
  <c r="AM275" i="30"/>
  <c r="AO275" i="30"/>
  <c r="AL346" i="30"/>
  <c r="AP346" i="30" s="1"/>
  <c r="Z257" i="30"/>
  <c r="AD193" i="26"/>
  <c r="AF193" i="26"/>
  <c r="Z274" i="30"/>
  <c r="AO246" i="30"/>
  <c r="AM246" i="30"/>
  <c r="Y252" i="30"/>
  <c r="T377" i="30"/>
  <c r="AJ373" i="30"/>
  <c r="AJ377" i="30" s="1"/>
  <c r="P377" i="30"/>
  <c r="AF373" i="30"/>
  <c r="W262" i="30"/>
  <c r="AJ361" i="30" l="1"/>
  <c r="AH361" i="30"/>
  <c r="AG361" i="30"/>
  <c r="AL349" i="30"/>
  <c r="AP349" i="30" s="1"/>
  <c r="AL360" i="30"/>
  <c r="AP360" i="30" s="1"/>
  <c r="AL358" i="30"/>
  <c r="AP358" i="30" s="1"/>
  <c r="AL357" i="30"/>
  <c r="AP357" i="30" s="1"/>
  <c r="AL359" i="30"/>
  <c r="AP359" i="30" s="1"/>
  <c r="AE349" i="30"/>
  <c r="AE360" i="30"/>
  <c r="AE358" i="30"/>
  <c r="AE357" i="30"/>
  <c r="AE359" i="30"/>
  <c r="AI361" i="30"/>
  <c r="AF361" i="30"/>
  <c r="AK349" i="30"/>
  <c r="AK357" i="30"/>
  <c r="AK360" i="30"/>
  <c r="AK359" i="30"/>
  <c r="AK358" i="30"/>
  <c r="J26" i="28"/>
  <c r="I26" i="28"/>
  <c r="K26" i="28"/>
  <c r="AA264" i="30"/>
  <c r="AB264" i="30" s="1"/>
  <c r="AA266" i="30"/>
  <c r="AB266" i="30" s="1"/>
  <c r="AA263" i="30"/>
  <c r="AB263" i="30" s="1"/>
  <c r="AA265" i="30"/>
  <c r="AB265" i="30" s="1"/>
  <c r="AQ263" i="30"/>
  <c r="AQ264" i="30"/>
  <c r="AQ266" i="30"/>
  <c r="AQ265" i="30"/>
  <c r="P333" i="30"/>
  <c r="AK338" i="30"/>
  <c r="AK339" i="30"/>
  <c r="AK340" i="30"/>
  <c r="AK348" i="30"/>
  <c r="AL340" i="30"/>
  <c r="AP340" i="30" s="1"/>
  <c r="AL348" i="30"/>
  <c r="AP348" i="30" s="1"/>
  <c r="AL339" i="30"/>
  <c r="AP339" i="30" s="1"/>
  <c r="AL338" i="30"/>
  <c r="AP338" i="30" s="1"/>
  <c r="AE340" i="30"/>
  <c r="AE338" i="30"/>
  <c r="AE339" i="30"/>
  <c r="AE348" i="30"/>
  <c r="AH199" i="26"/>
  <c r="AH200" i="26"/>
  <c r="AL321" i="30"/>
  <c r="AP321" i="30" s="1"/>
  <c r="AL323" i="30"/>
  <c r="AP323" i="30" s="1"/>
  <c r="AL322" i="30"/>
  <c r="AP322" i="30" s="1"/>
  <c r="AE323" i="30"/>
  <c r="AE322" i="30"/>
  <c r="AE321" i="30"/>
  <c r="AK322" i="30"/>
  <c r="AK323" i="30"/>
  <c r="AK321" i="30"/>
  <c r="AJ331" i="30"/>
  <c r="AJ333" i="30" s="1"/>
  <c r="AA262" i="30"/>
  <c r="AB262" i="30" s="1"/>
  <c r="AA246" i="30"/>
  <c r="AB246" i="30" s="1"/>
  <c r="AA241" i="30"/>
  <c r="AB241" i="30" s="1"/>
  <c r="Q333" i="30"/>
  <c r="AH203" i="26"/>
  <c r="AH193" i="26"/>
  <c r="R333" i="30"/>
  <c r="R384" i="30" s="1"/>
  <c r="AA242" i="30"/>
  <c r="AB242" i="30" s="1"/>
  <c r="AA273" i="30"/>
  <c r="AB273" i="30" s="1"/>
  <c r="AA256" i="30"/>
  <c r="AB256" i="30" s="1"/>
  <c r="AA269" i="30"/>
  <c r="AB269" i="30" s="1"/>
  <c r="AH202" i="26"/>
  <c r="AA267" i="30"/>
  <c r="AB267" i="30" s="1"/>
  <c r="AA238" i="30"/>
  <c r="AB238" i="30" s="1"/>
  <c r="AA247" i="30"/>
  <c r="AB247" i="30" s="1"/>
  <c r="AA244" i="30"/>
  <c r="AB244" i="30" s="1"/>
  <c r="AA245" i="30"/>
  <c r="AB245" i="30" s="1"/>
  <c r="AA243" i="30"/>
  <c r="AB243" i="30" s="1"/>
  <c r="AQ242" i="30"/>
  <c r="AR242" i="30" s="1"/>
  <c r="Y278" i="30"/>
  <c r="AA275" i="30"/>
  <c r="AB275" i="30" s="1"/>
  <c r="AQ269" i="30"/>
  <c r="AR269" i="30" s="1"/>
  <c r="W373" i="30"/>
  <c r="W377" i="30" s="1"/>
  <c r="AG233" i="26"/>
  <c r="AH198" i="26"/>
  <c r="AQ247" i="30"/>
  <c r="AR247" i="30" s="1"/>
  <c r="AH191" i="26"/>
  <c r="AH196" i="26"/>
  <c r="AH197" i="26"/>
  <c r="AO380" i="30"/>
  <c r="AJ317" i="30"/>
  <c r="AJ326" i="30" s="1"/>
  <c r="AH192" i="26"/>
  <c r="AQ267" i="30"/>
  <c r="AR267" i="30" s="1"/>
  <c r="AQ245" i="30"/>
  <c r="AR245" i="30" s="1"/>
  <c r="AH194" i="26"/>
  <c r="AQ262" i="30"/>
  <c r="AQ250" i="30"/>
  <c r="AR250" i="30" s="1"/>
  <c r="AA258" i="30"/>
  <c r="AB258" i="30" s="1"/>
  <c r="AQ261" i="30"/>
  <c r="Z380" i="30"/>
  <c r="AA240" i="30"/>
  <c r="AB240" i="30" s="1"/>
  <c r="AQ273" i="30"/>
  <c r="AR273" i="30" s="1"/>
  <c r="V278" i="30"/>
  <c r="W308" i="30"/>
  <c r="W331" i="30" s="1"/>
  <c r="AP380" i="30"/>
  <c r="AQ274" i="30"/>
  <c r="AR274" i="30" s="1"/>
  <c r="AA261" i="30"/>
  <c r="AB261" i="30" s="1"/>
  <c r="AA239" i="30"/>
  <c r="AB239" i="30" s="1"/>
  <c r="AF278" i="30"/>
  <c r="AH195" i="26"/>
  <c r="AL278" i="30"/>
  <c r="AA249" i="30"/>
  <c r="AB249" i="30" s="1"/>
  <c r="AA272" i="30"/>
  <c r="AB272" i="30" s="1"/>
  <c r="AH201" i="26"/>
  <c r="AQ243" i="30"/>
  <c r="AR243" i="30" s="1"/>
  <c r="AQ238" i="30"/>
  <c r="AR238" i="30" s="1"/>
  <c r="AA259" i="30"/>
  <c r="AB259" i="30" s="1"/>
  <c r="AQ256" i="30"/>
  <c r="AR256" i="30" s="1"/>
  <c r="AQ275" i="30"/>
  <c r="AR275" i="30" s="1"/>
  <c r="AM346" i="30"/>
  <c r="AQ346" i="30" s="1"/>
  <c r="AR346" i="30" s="1"/>
  <c r="AQ244" i="30"/>
  <c r="AR244" i="30" s="1"/>
  <c r="W252" i="30"/>
  <c r="AA271" i="30"/>
  <c r="AB271" i="30" s="1"/>
  <c r="AQ249" i="30"/>
  <c r="AR249" i="30" s="1"/>
  <c r="AG331" i="30"/>
  <c r="J24" i="28" s="1"/>
  <c r="AQ271" i="30"/>
  <c r="AR271" i="30" s="1"/>
  <c r="AM255" i="30"/>
  <c r="AM276" i="30" s="1"/>
  <c r="W380" i="30"/>
  <c r="AP255" i="30"/>
  <c r="AP276" i="30" s="1"/>
  <c r="AA251" i="30"/>
  <c r="AB251" i="30" s="1"/>
  <c r="AQ246" i="30"/>
  <c r="AR246" i="30" s="1"/>
  <c r="AQ270" i="30"/>
  <c r="AR270" i="30" s="1"/>
  <c r="AA257" i="30"/>
  <c r="AB257" i="30" s="1"/>
  <c r="Y380" i="30"/>
  <c r="Y308" i="30"/>
  <c r="Y317" i="30" s="1"/>
  <c r="Y326" i="30" s="1"/>
  <c r="Z331" i="30"/>
  <c r="Z317" i="30"/>
  <c r="Z326" i="30" s="1"/>
  <c r="AE278" i="30"/>
  <c r="I20" i="28" s="1"/>
  <c r="AQ259" i="30"/>
  <c r="AR259" i="30" s="1"/>
  <c r="AI317" i="30"/>
  <c r="AI326" i="30" s="1"/>
  <c r="V368" i="30"/>
  <c r="AL364" i="30"/>
  <c r="AL368" i="30" s="1"/>
  <c r="V377" i="30"/>
  <c r="AL373" i="30"/>
  <c r="AL377" i="30" s="1"/>
  <c r="Z364" i="30"/>
  <c r="W276" i="30"/>
  <c r="AO276" i="30"/>
  <c r="AO252" i="30"/>
  <c r="AL311" i="30"/>
  <c r="AP311" i="30" s="1"/>
  <c r="AL312" i="30"/>
  <c r="AP312" i="30" s="1"/>
  <c r="AL305" i="30"/>
  <c r="AP305" i="30" s="1"/>
  <c r="AL329" i="30"/>
  <c r="AP329" i="30" s="1"/>
  <c r="AL336" i="30"/>
  <c r="AL304" i="30"/>
  <c r="AP304" i="30" s="1"/>
  <c r="AL347" i="30"/>
  <c r="AP347" i="30" s="1"/>
  <c r="AL353" i="30"/>
  <c r="AP353" i="30" s="1"/>
  <c r="AL337" i="30"/>
  <c r="AP337" i="30" s="1"/>
  <c r="AL316" i="30"/>
  <c r="AP316" i="30" s="1"/>
  <c r="AL307" i="30"/>
  <c r="AP307" i="30" s="1"/>
  <c r="AL342" i="30"/>
  <c r="AP342" i="30" s="1"/>
  <c r="AL303" i="30"/>
  <c r="AL313" i="30"/>
  <c r="AP313" i="30" s="1"/>
  <c r="AL328" i="30"/>
  <c r="AL310" i="30"/>
  <c r="AP310" i="30" s="1"/>
  <c r="AL352" i="30"/>
  <c r="AP352" i="30" s="1"/>
  <c r="AL341" i="30"/>
  <c r="AP341" i="30" s="1"/>
  <c r="AL345" i="30"/>
  <c r="AP345" i="30" s="1"/>
  <c r="AL306" i="30"/>
  <c r="AP306" i="30" s="1"/>
  <c r="AL309" i="30"/>
  <c r="AP309" i="30" s="1"/>
  <c r="AL320" i="30"/>
  <c r="AL324" i="30" s="1"/>
  <c r="AL314" i="30"/>
  <c r="AP314" i="30" s="1"/>
  <c r="AL315" i="30"/>
  <c r="AP315" i="30" s="1"/>
  <c r="AF204" i="26"/>
  <c r="AH190" i="26"/>
  <c r="AD204" i="26"/>
  <c r="AD206" i="26" s="1"/>
  <c r="Z276" i="30"/>
  <c r="AA255" i="30"/>
  <c r="AA274" i="30"/>
  <c r="AB274" i="30" s="1"/>
  <c r="AK310" i="30"/>
  <c r="AK311" i="30"/>
  <c r="AK316" i="30"/>
  <c r="AK314" i="30"/>
  <c r="AK312" i="30"/>
  <c r="AK328" i="30"/>
  <c r="AK329" i="30"/>
  <c r="AK336" i="30"/>
  <c r="AK353" i="30"/>
  <c r="AK306" i="30"/>
  <c r="AK313" i="30"/>
  <c r="AK305" i="30"/>
  <c r="AK315" i="30"/>
  <c r="AK352" i="30"/>
  <c r="AK341" i="30"/>
  <c r="AK307" i="30"/>
  <c r="AK320" i="30"/>
  <c r="AK324" i="30" s="1"/>
  <c r="AK342" i="30"/>
  <c r="AK347" i="30"/>
  <c r="AK309" i="30"/>
  <c r="AK304" i="30"/>
  <c r="AK337" i="30"/>
  <c r="AK345" i="30"/>
  <c r="AK303" i="30"/>
  <c r="AO66" i="30"/>
  <c r="AQ63" i="30"/>
  <c r="I13" i="28"/>
  <c r="AQ257" i="30"/>
  <c r="AR257" i="30" s="1"/>
  <c r="AQ240" i="30"/>
  <c r="AR240" i="30" s="1"/>
  <c r="AE307" i="30"/>
  <c r="AE347" i="30"/>
  <c r="AE328" i="30"/>
  <c r="AE316" i="30"/>
  <c r="AE320" i="30"/>
  <c r="AE304" i="30"/>
  <c r="AE337" i="30"/>
  <c r="AE345" i="30"/>
  <c r="AE305" i="30"/>
  <c r="AE312" i="30"/>
  <c r="AE342" i="30"/>
  <c r="AE306" i="30"/>
  <c r="AE341" i="30"/>
  <c r="AE352" i="30"/>
  <c r="AE303" i="30"/>
  <c r="AE313" i="30"/>
  <c r="AE311" i="30"/>
  <c r="AE310" i="30"/>
  <c r="AE315" i="30"/>
  <c r="AE336" i="30"/>
  <c r="AE353" i="30"/>
  <c r="AE309" i="30"/>
  <c r="AE329" i="30"/>
  <c r="AE314" i="30"/>
  <c r="AI331" i="30"/>
  <c r="K24" i="28" s="1"/>
  <c r="AQ272" i="30"/>
  <c r="AR272" i="30" s="1"/>
  <c r="AA270" i="30"/>
  <c r="AB270" i="30" s="1"/>
  <c r="L20" i="28"/>
  <c r="Y373" i="30"/>
  <c r="Y377" i="30" s="1"/>
  <c r="S333" i="30"/>
  <c r="AH232" i="26"/>
  <c r="AF233" i="26"/>
  <c r="U331" i="30"/>
  <c r="U333" i="30" s="1"/>
  <c r="U317" i="30"/>
  <c r="U326" i="30" s="1"/>
  <c r="AK308" i="30"/>
  <c r="AO308" i="30" s="1"/>
  <c r="K20" i="28"/>
  <c r="AG317" i="30"/>
  <c r="AG326" i="30" s="1"/>
  <c r="AQ241" i="30"/>
  <c r="AR241" i="30" s="1"/>
  <c r="AF368" i="30"/>
  <c r="AH331" i="30"/>
  <c r="AH333" i="30" s="1"/>
  <c r="U368" i="30"/>
  <c r="AK364" i="30"/>
  <c r="M34" i="10"/>
  <c r="M35" i="10" s="1"/>
  <c r="U377" i="30"/>
  <c r="AK373" i="30"/>
  <c r="AK377" i="30" s="1"/>
  <c r="L27" i="28" s="1"/>
  <c r="AQ344" i="30"/>
  <c r="AB346" i="30"/>
  <c r="AQ251" i="30"/>
  <c r="AR251" i="30" s="1"/>
  <c r="AM380" i="30"/>
  <c r="AF317" i="30"/>
  <c r="AF326" i="30" s="1"/>
  <c r="AH317" i="30"/>
  <c r="AH326" i="30" s="1"/>
  <c r="AA268" i="30"/>
  <c r="AB268" i="30" s="1"/>
  <c r="W364" i="30"/>
  <c r="W368" i="30" s="1"/>
  <c r="AF377" i="30"/>
  <c r="AQ239" i="30"/>
  <c r="AR239" i="30" s="1"/>
  <c r="AQ260" i="30"/>
  <c r="AR260" i="30" s="1"/>
  <c r="AE377" i="30"/>
  <c r="I27" i="28" s="1"/>
  <c r="AA237" i="30"/>
  <c r="AM237" i="30"/>
  <c r="AM252" i="30" s="1"/>
  <c r="AF331" i="30"/>
  <c r="V317" i="30"/>
  <c r="V326" i="30" s="1"/>
  <c r="V331" i="30"/>
  <c r="AL308" i="30"/>
  <c r="AP308" i="30" s="1"/>
  <c r="AP237" i="30"/>
  <c r="O333" i="30"/>
  <c r="Y364" i="30"/>
  <c r="Y368" i="30" s="1"/>
  <c r="AQ268" i="30"/>
  <c r="AR268" i="30" s="1"/>
  <c r="AQ258" i="30"/>
  <c r="AR258" i="30" s="1"/>
  <c r="AA260" i="30"/>
  <c r="AB260" i="30" s="1"/>
  <c r="Z373" i="30"/>
  <c r="T333" i="30"/>
  <c r="AA250" i="30"/>
  <c r="AB250" i="30" s="1"/>
  <c r="Z252" i="30"/>
  <c r="AL361" i="30" l="1"/>
  <c r="AM349" i="30"/>
  <c r="AP361" i="30"/>
  <c r="AO360" i="30"/>
  <c r="AM360" i="30"/>
  <c r="AE361" i="30"/>
  <c r="AO357" i="30"/>
  <c r="AM357" i="30"/>
  <c r="AK361" i="30"/>
  <c r="AM358" i="30"/>
  <c r="AO358" i="30"/>
  <c r="AO359" i="30"/>
  <c r="AM359" i="30"/>
  <c r="AO349" i="30"/>
  <c r="AF206" i="26"/>
  <c r="AF207" i="26" s="1"/>
  <c r="AO339" i="30"/>
  <c r="P384" i="30"/>
  <c r="E38" i="10" s="1"/>
  <c r="AM339" i="30"/>
  <c r="AO348" i="30"/>
  <c r="AM348" i="30"/>
  <c r="AM338" i="30"/>
  <c r="AO338" i="30"/>
  <c r="AO340" i="30"/>
  <c r="AM340" i="30"/>
  <c r="AO322" i="30"/>
  <c r="AM322" i="30"/>
  <c r="AO323" i="30"/>
  <c r="AM323" i="30"/>
  <c r="AM321" i="30"/>
  <c r="AO321" i="30"/>
  <c r="Q384" i="30"/>
  <c r="F38" i="10" s="1"/>
  <c r="AO278" i="30"/>
  <c r="H20" i="28" s="1"/>
  <c r="G20" i="28" s="1"/>
  <c r="Y331" i="30"/>
  <c r="Y333" i="30" s="1"/>
  <c r="Y384" i="30" s="1"/>
  <c r="AA380" i="30"/>
  <c r="AB380" i="30" s="1"/>
  <c r="AG333" i="30"/>
  <c r="AQ380" i="30"/>
  <c r="AR380" i="30" s="1"/>
  <c r="AA308" i="30"/>
  <c r="AA317" i="30" s="1"/>
  <c r="V333" i="30"/>
  <c r="AJ384" i="30"/>
  <c r="I39" i="10" s="1"/>
  <c r="AH204" i="26"/>
  <c r="AH206" i="26" s="1"/>
  <c r="W317" i="30"/>
  <c r="W326" i="30" s="1"/>
  <c r="AP373" i="30"/>
  <c r="AP377" i="30" s="1"/>
  <c r="AF333" i="30"/>
  <c r="AF384" i="30" s="1"/>
  <c r="E39" i="10" s="1"/>
  <c r="AP364" i="30"/>
  <c r="AP368" i="30" s="1"/>
  <c r="AM278" i="30"/>
  <c r="AQ255" i="30"/>
  <c r="AQ276" i="30" s="1"/>
  <c r="AR276" i="30" s="1"/>
  <c r="AK317" i="30"/>
  <c r="AK326" i="30" s="1"/>
  <c r="W278" i="30"/>
  <c r="W333" i="30" s="1"/>
  <c r="AO306" i="30"/>
  <c r="AM306" i="30"/>
  <c r="AP252" i="30"/>
  <c r="AP278" i="30" s="1"/>
  <c r="AQ237" i="30"/>
  <c r="AE331" i="30"/>
  <c r="AM328" i="30"/>
  <c r="AO328" i="30"/>
  <c r="AM307" i="30"/>
  <c r="AO307" i="30"/>
  <c r="U384" i="30"/>
  <c r="AL331" i="30"/>
  <c r="AL333" i="30" s="1"/>
  <c r="AP328" i="30"/>
  <c r="AM316" i="30"/>
  <c r="AO316" i="30"/>
  <c r="AO315" i="30"/>
  <c r="AM315" i="30"/>
  <c r="AM310" i="30"/>
  <c r="AO310" i="30"/>
  <c r="AO341" i="30"/>
  <c r="AM341" i="30"/>
  <c r="H13" i="28"/>
  <c r="AM305" i="30"/>
  <c r="AO305" i="30"/>
  <c r="O384" i="30"/>
  <c r="AM314" i="30"/>
  <c r="AO314" i="30"/>
  <c r="AL317" i="30"/>
  <c r="AL326" i="30" s="1"/>
  <c r="AP303" i="30"/>
  <c r="AK331" i="30"/>
  <c r="AM337" i="30"/>
  <c r="AO337" i="30"/>
  <c r="AM304" i="30"/>
  <c r="AO304" i="30"/>
  <c r="AO329" i="30"/>
  <c r="AM329" i="30"/>
  <c r="AO309" i="30"/>
  <c r="AM309" i="30"/>
  <c r="AO347" i="30"/>
  <c r="AM347" i="30"/>
  <c r="AO313" i="30"/>
  <c r="AM313" i="30"/>
  <c r="AA373" i="30"/>
  <c r="Z377" i="30"/>
  <c r="AM342" i="30"/>
  <c r="AO342" i="30"/>
  <c r="G38" i="10"/>
  <c r="R385" i="30"/>
  <c r="AA364" i="30"/>
  <c r="Z368" i="30"/>
  <c r="AO311" i="30"/>
  <c r="AM311" i="30"/>
  <c r="AM373" i="30"/>
  <c r="AM377" i="30" s="1"/>
  <c r="AO312" i="30"/>
  <c r="AM312" i="30"/>
  <c r="AM320" i="30"/>
  <c r="AM324" i="30" s="1"/>
  <c r="AO320" i="30"/>
  <c r="AO324" i="30" s="1"/>
  <c r="AE324" i="30"/>
  <c r="AA276" i="30"/>
  <c r="AB276" i="30" s="1"/>
  <c r="AB255" i="30"/>
  <c r="AI333" i="30"/>
  <c r="AB237" i="30"/>
  <c r="AA252" i="30"/>
  <c r="AP320" i="30"/>
  <c r="AO352" i="30"/>
  <c r="AM352" i="30"/>
  <c r="AP336" i="30"/>
  <c r="AM308" i="30"/>
  <c r="AQ308" i="30" s="1"/>
  <c r="AR308" i="30" s="1"/>
  <c r="AK368" i="30"/>
  <c r="AO364" i="30"/>
  <c r="AO368" i="30" s="1"/>
  <c r="AM364" i="30"/>
  <c r="AM368" i="30" s="1"/>
  <c r="AR63" i="30"/>
  <c r="AQ66" i="30"/>
  <c r="AH384" i="30"/>
  <c r="G39" i="10" s="1"/>
  <c r="AM345" i="30"/>
  <c r="AO345" i="30"/>
  <c r="AM353" i="30"/>
  <c r="AO353" i="30"/>
  <c r="AM336" i="30"/>
  <c r="AO336" i="30"/>
  <c r="Z278" i="30"/>
  <c r="Z333" i="30" s="1"/>
  <c r="AM303" i="30"/>
  <c r="AO303" i="30"/>
  <c r="AE317" i="30"/>
  <c r="T384" i="30"/>
  <c r="AO373" i="30"/>
  <c r="AO377" i="30" s="1"/>
  <c r="H27" i="28" s="1"/>
  <c r="G27" i="28" s="1"/>
  <c r="S384" i="30"/>
  <c r="AQ349" i="30" l="1"/>
  <c r="AQ359" i="30"/>
  <c r="AO361" i="30"/>
  <c r="AQ360" i="30"/>
  <c r="AQ358" i="30"/>
  <c r="AQ357" i="30"/>
  <c r="AM361" i="30"/>
  <c r="AG384" i="30"/>
  <c r="F39" i="10" s="1"/>
  <c r="F40" i="10" s="1"/>
  <c r="F84" i="10" s="1"/>
  <c r="H26" i="28"/>
  <c r="G26" i="28" s="1"/>
  <c r="L26" i="28"/>
  <c r="AQ339" i="30"/>
  <c r="P385" i="30"/>
  <c r="G13" i="28"/>
  <c r="AQ338" i="30"/>
  <c r="AQ340" i="30"/>
  <c r="AQ348" i="30"/>
  <c r="AQ321" i="30"/>
  <c r="AQ353" i="30"/>
  <c r="AR353" i="30" s="1"/>
  <c r="AA331" i="30"/>
  <c r="AB331" i="30" s="1"/>
  <c r="AB308" i="30"/>
  <c r="AQ323" i="30"/>
  <c r="AQ322" i="30"/>
  <c r="V384" i="30"/>
  <c r="K38" i="10" s="1"/>
  <c r="Q385" i="30"/>
  <c r="AQ314" i="30"/>
  <c r="AR314" i="30" s="1"/>
  <c r="AQ316" i="30"/>
  <c r="AR316" i="30" s="1"/>
  <c r="AQ307" i="30"/>
  <c r="AR307" i="30" s="1"/>
  <c r="AQ345" i="30"/>
  <c r="AR345" i="30" s="1"/>
  <c r="AQ305" i="30"/>
  <c r="AR305" i="30" s="1"/>
  <c r="AQ310" i="30"/>
  <c r="AR310" i="30" s="1"/>
  <c r="W384" i="30"/>
  <c r="L38" i="10" s="1"/>
  <c r="AR255" i="30"/>
  <c r="AQ315" i="30"/>
  <c r="AR315" i="30" s="1"/>
  <c r="AQ337" i="30"/>
  <c r="AR337" i="30" s="1"/>
  <c r="AQ311" i="30"/>
  <c r="AR311" i="30" s="1"/>
  <c r="AQ341" i="30"/>
  <c r="AR341" i="30" s="1"/>
  <c r="AQ304" i="30"/>
  <c r="AR304" i="30" s="1"/>
  <c r="AQ329" i="30"/>
  <c r="AR329" i="30" s="1"/>
  <c r="AQ352" i="30"/>
  <c r="AR352" i="30" s="1"/>
  <c r="AQ306" i="30"/>
  <c r="AR306" i="30" s="1"/>
  <c r="AQ312" i="30"/>
  <c r="AR312" i="30" s="1"/>
  <c r="G40" i="10"/>
  <c r="G84" i="10" s="1"/>
  <c r="AQ342" i="30"/>
  <c r="AR342" i="30" s="1"/>
  <c r="AE326" i="30"/>
  <c r="AQ313" i="30"/>
  <c r="AR313" i="30" s="1"/>
  <c r="AQ347" i="30"/>
  <c r="AR347" i="30" s="1"/>
  <c r="AQ309" i="30"/>
  <c r="AR309" i="30" s="1"/>
  <c r="AQ336" i="30"/>
  <c r="AL384" i="30"/>
  <c r="K39" i="10" s="1"/>
  <c r="AO331" i="30"/>
  <c r="AQ328" i="30"/>
  <c r="AR328" i="30" s="1"/>
  <c r="AP331" i="30"/>
  <c r="D38" i="10"/>
  <c r="O385" i="30"/>
  <c r="H38" i="10"/>
  <c r="S385" i="30"/>
  <c r="I38" i="10"/>
  <c r="I40" i="10" s="1"/>
  <c r="I84" i="10" s="1"/>
  <c r="T385" i="30"/>
  <c r="AR66" i="30"/>
  <c r="L24" i="28"/>
  <c r="AK333" i="30"/>
  <c r="AM331" i="30"/>
  <c r="AM333" i="30" s="1"/>
  <c r="Z384" i="30"/>
  <c r="AR237" i="30"/>
  <c r="AQ252" i="30"/>
  <c r="AB364" i="30"/>
  <c r="AA368" i="30"/>
  <c r="AB368" i="30" s="1"/>
  <c r="AI384" i="30"/>
  <c r="H39" i="10" s="1"/>
  <c r="AQ364" i="30"/>
  <c r="I24" i="28"/>
  <c r="AE333" i="30"/>
  <c r="AB373" i="30"/>
  <c r="AA377" i="30"/>
  <c r="AB377" i="30" s="1"/>
  <c r="AQ373" i="30"/>
  <c r="AA278" i="30"/>
  <c r="AB252" i="30"/>
  <c r="U385" i="30"/>
  <c r="J38" i="10"/>
  <c r="AO317" i="30"/>
  <c r="AO326" i="30" s="1"/>
  <c r="AP324" i="30"/>
  <c r="AQ320" i="30"/>
  <c r="AA326" i="30"/>
  <c r="AB326" i="30" s="1"/>
  <c r="AB317" i="30"/>
  <c r="AM317" i="30"/>
  <c r="AM326" i="30" s="1"/>
  <c r="AP317" i="30"/>
  <c r="AQ303" i="30"/>
  <c r="E40" i="10"/>
  <c r="E84" i="10" s="1"/>
  <c r="AQ361" i="30" l="1"/>
  <c r="V385" i="30"/>
  <c r="W385" i="30"/>
  <c r="AQ331" i="30"/>
  <c r="AR331" i="30" s="1"/>
  <c r="AP333" i="30"/>
  <c r="AP326" i="30"/>
  <c r="AQ317" i="30"/>
  <c r="AR303" i="30"/>
  <c r="M38" i="10"/>
  <c r="AR252" i="30"/>
  <c r="AQ278" i="30"/>
  <c r="H24" i="28"/>
  <c r="AO333" i="30"/>
  <c r="AQ368" i="30"/>
  <c r="AR368" i="30" s="1"/>
  <c r="AR364" i="30"/>
  <c r="K40" i="10"/>
  <c r="K84" i="10" s="1"/>
  <c r="AM384" i="30"/>
  <c r="L39" i="10" s="1"/>
  <c r="L40" i="10" s="1"/>
  <c r="L84" i="10" s="1"/>
  <c r="AB278" i="30"/>
  <c r="AA333" i="30"/>
  <c r="AQ377" i="30"/>
  <c r="AR377" i="30" s="1"/>
  <c r="AR373" i="30"/>
  <c r="AE384" i="30"/>
  <c r="D39" i="10" s="1"/>
  <c r="H40" i="10"/>
  <c r="H84" i="10" s="1"/>
  <c r="AQ324" i="30"/>
  <c r="AR320" i="30"/>
  <c r="AK384" i="30"/>
  <c r="J39" i="10" s="1"/>
  <c r="J40" i="10" s="1"/>
  <c r="J84" i="10" s="1"/>
  <c r="AR336" i="30"/>
  <c r="AP384" i="30" l="1"/>
  <c r="D40" i="10"/>
  <c r="D84" i="10" s="1"/>
  <c r="M39" i="10"/>
  <c r="M40" i="10" s="1"/>
  <c r="AO384" i="30"/>
  <c r="AA384" i="30"/>
  <c r="AB384" i="30" s="1"/>
  <c r="AB333" i="30"/>
  <c r="G24" i="28"/>
  <c r="AR278" i="30"/>
  <c r="AQ333" i="30"/>
  <c r="AQ326" i="30"/>
  <c r="AR326" i="30" s="1"/>
  <c r="AR317" i="30"/>
  <c r="AQ384" i="30" l="1"/>
  <c r="AR333" i="30"/>
  <c r="H351" i="30" l="1"/>
  <c r="R351" i="30" s="1"/>
  <c r="AH351" i="30" s="1"/>
  <c r="I351" i="30"/>
  <c r="S351" i="30" s="1"/>
  <c r="AI351" i="30" s="1"/>
  <c r="J351" i="30"/>
  <c r="U351" i="30" s="1"/>
  <c r="AK351" i="30" s="1"/>
  <c r="E350" i="30"/>
  <c r="E354" i="30" s="1"/>
  <c r="E370" i="30" s="1"/>
  <c r="G351" i="30"/>
  <c r="P351" i="30" s="1"/>
  <c r="I350" i="30" l="1"/>
  <c r="T350" i="30" s="1"/>
  <c r="AJ350" i="30" s="1"/>
  <c r="V351" i="30"/>
  <c r="AL351" i="30" s="1"/>
  <c r="T351" i="30"/>
  <c r="AJ351" i="30" s="1"/>
  <c r="E25" i="28"/>
  <c r="AF351" i="30"/>
  <c r="Q351" i="30"/>
  <c r="AG351" i="30" s="1"/>
  <c r="H350" i="30"/>
  <c r="J350" i="30"/>
  <c r="O351" i="30"/>
  <c r="K351" i="30"/>
  <c r="L351" i="30" s="1"/>
  <c r="G350" i="30"/>
  <c r="I354" i="30" l="1"/>
  <c r="I370" i="30" s="1"/>
  <c r="I382" i="30" s="1"/>
  <c r="I383" i="30" s="1"/>
  <c r="S350" i="30"/>
  <c r="AI350" i="30" s="1"/>
  <c r="AI354" i="30" s="1"/>
  <c r="AI370" i="30" s="1"/>
  <c r="T354" i="30"/>
  <c r="AJ354" i="30"/>
  <c r="Z351" i="30"/>
  <c r="AP351" i="30"/>
  <c r="R350" i="30"/>
  <c r="H354" i="30"/>
  <c r="Q350" i="30"/>
  <c r="O350" i="30"/>
  <c r="P350" i="30"/>
  <c r="G354" i="30"/>
  <c r="G370" i="30" s="1"/>
  <c r="K350" i="30"/>
  <c r="K354" i="30" s="1"/>
  <c r="E382" i="30"/>
  <c r="Y351" i="30"/>
  <c r="AE351" i="30"/>
  <c r="W351" i="30"/>
  <c r="V350" i="30"/>
  <c r="J354" i="30"/>
  <c r="U350" i="30"/>
  <c r="E28" i="28"/>
  <c r="S354" i="30" l="1"/>
  <c r="S370" i="30" s="1"/>
  <c r="S382" i="30" s="1"/>
  <c r="S383" i="30" s="1"/>
  <c r="H370" i="30"/>
  <c r="H382" i="30" s="1"/>
  <c r="H383" i="30" s="1"/>
  <c r="AJ370" i="30"/>
  <c r="AJ382" i="30" s="1"/>
  <c r="AJ383" i="30" s="1"/>
  <c r="T370" i="30"/>
  <c r="T382" i="30" s="1"/>
  <c r="T383" i="30" s="1"/>
  <c r="K370" i="30"/>
  <c r="K382" i="30" s="1"/>
  <c r="K383" i="30" s="1"/>
  <c r="J370" i="30"/>
  <c r="J382" i="30" s="1"/>
  <c r="J383" i="30" s="1"/>
  <c r="AA351" i="30"/>
  <c r="AB351" i="30" s="1"/>
  <c r="Y350" i="30"/>
  <c r="Y354" i="30" s="1"/>
  <c r="AE350" i="30"/>
  <c r="W350" i="30"/>
  <c r="W354" i="30" s="1"/>
  <c r="O354" i="30"/>
  <c r="AL350" i="30"/>
  <c r="AL354" i="30" s="1"/>
  <c r="V354" i="30"/>
  <c r="AF350" i="30"/>
  <c r="Z350" i="30"/>
  <c r="P354" i="30"/>
  <c r="AI382" i="30"/>
  <c r="AI383" i="30" s="1"/>
  <c r="K25" i="28"/>
  <c r="K28" i="28" s="1"/>
  <c r="K30" i="28" s="1"/>
  <c r="K37" i="28" s="1"/>
  <c r="K36" i="28" s="1"/>
  <c r="K38" i="28" s="1"/>
  <c r="K39" i="28" s="1"/>
  <c r="K40" i="28" s="1"/>
  <c r="AH350" i="30"/>
  <c r="AH354" i="30" s="1"/>
  <c r="R354" i="30"/>
  <c r="AO351" i="30"/>
  <c r="AM351" i="30"/>
  <c r="E383" i="30"/>
  <c r="L354" i="30"/>
  <c r="AG350" i="30"/>
  <c r="AG354" i="30" s="1"/>
  <c r="AG370" i="30" s="1"/>
  <c r="Q354" i="30"/>
  <c r="AK350" i="30"/>
  <c r="AK354" i="30" s="1"/>
  <c r="AK370" i="30" s="1"/>
  <c r="U354" i="30"/>
  <c r="L350" i="30"/>
  <c r="AL370" i="30" l="1"/>
  <c r="AL382" i="30" s="1"/>
  <c r="AL383" i="30" s="1"/>
  <c r="O370" i="30"/>
  <c r="O382" i="30" s="1"/>
  <c r="O383" i="30" s="1"/>
  <c r="Q370" i="30"/>
  <c r="Q382" i="30" s="1"/>
  <c r="Q383" i="30" s="1"/>
  <c r="R370" i="30"/>
  <c r="R382" i="30" s="1"/>
  <c r="R383" i="30" s="1"/>
  <c r="V370" i="30"/>
  <c r="V382" i="30" s="1"/>
  <c r="V383" i="30" s="1"/>
  <c r="AH370" i="30"/>
  <c r="AH382" i="30" s="1"/>
  <c r="AH383" i="30" s="1"/>
  <c r="U370" i="30"/>
  <c r="U382" i="30" s="1"/>
  <c r="U383" i="30" s="1"/>
  <c r="Y370" i="30"/>
  <c r="Y382" i="30" s="1"/>
  <c r="Y383" i="30" s="1"/>
  <c r="P370" i="30"/>
  <c r="P382" i="30" s="1"/>
  <c r="P383" i="30" s="1"/>
  <c r="W370" i="30"/>
  <c r="W382" i="30" s="1"/>
  <c r="W383" i="30" s="1"/>
  <c r="AF354" i="30"/>
  <c r="AP350" i="30"/>
  <c r="AA350" i="30"/>
  <c r="Z354" i="30"/>
  <c r="L25" i="28"/>
  <c r="L28" i="28" s="1"/>
  <c r="L30" i="28" s="1"/>
  <c r="L37" i="28" s="1"/>
  <c r="L36" i="28" s="1"/>
  <c r="L38" i="28" s="1"/>
  <c r="L39" i="28" s="1"/>
  <c r="L40" i="28" s="1"/>
  <c r="AK382" i="30"/>
  <c r="AK383" i="30" s="1"/>
  <c r="AO350" i="30"/>
  <c r="AO354" i="30" s="1"/>
  <c r="AO370" i="30" s="1"/>
  <c r="AE354" i="30"/>
  <c r="AE370" i="30" s="1"/>
  <c r="AM350" i="30"/>
  <c r="AM354" i="30" s="1"/>
  <c r="G382" i="30"/>
  <c r="L370" i="30"/>
  <c r="AQ351" i="30"/>
  <c r="AR351" i="30" s="1"/>
  <c r="AG382" i="30"/>
  <c r="AG383" i="30" s="1"/>
  <c r="J25" i="28"/>
  <c r="J28" i="28" s="1"/>
  <c r="J30" i="28" s="1"/>
  <c r="J37" i="28" s="1"/>
  <c r="J36" i="28" s="1"/>
  <c r="J38" i="28" s="1"/>
  <c r="J39" i="28" s="1"/>
  <c r="J40" i="28" s="1"/>
  <c r="AF370" i="30" l="1"/>
  <c r="AF382" i="30" s="1"/>
  <c r="AF383" i="30" s="1"/>
  <c r="Z370" i="30"/>
  <c r="Z382" i="30" s="1"/>
  <c r="Z383" i="30" s="1"/>
  <c r="AM370" i="30"/>
  <c r="AM382" i="30" s="1"/>
  <c r="AM383" i="30" s="1"/>
  <c r="AE382" i="30"/>
  <c r="AE383" i="30" s="1"/>
  <c r="I25" i="28"/>
  <c r="I28" i="28" s="1"/>
  <c r="I30" i="28" s="1"/>
  <c r="I37" i="28" s="1"/>
  <c r="I36" i="28" s="1"/>
  <c r="I38" i="28" s="1"/>
  <c r="I39" i="28" s="1"/>
  <c r="I40" i="28" s="1"/>
  <c r="G383" i="30"/>
  <c r="L383" i="30" s="1"/>
  <c r="L382" i="30"/>
  <c r="AO382" i="30"/>
  <c r="AO383" i="30" s="1"/>
  <c r="H25" i="28"/>
  <c r="AB350" i="30"/>
  <c r="AA354" i="30"/>
  <c r="AA370" i="30" s="1"/>
  <c r="AP354" i="30"/>
  <c r="AQ350" i="30"/>
  <c r="AP370" i="30" l="1"/>
  <c r="AP382" i="30" s="1"/>
  <c r="AQ354" i="30"/>
  <c r="AQ370" i="30" s="1"/>
  <c r="AR350" i="30"/>
  <c r="AB354" i="30"/>
  <c r="H28" i="28"/>
  <c r="G25" i="28"/>
  <c r="G28" i="28" s="1"/>
  <c r="H30" i="28" l="1"/>
  <c r="H37" i="28" s="1"/>
  <c r="H36" i="28" s="1"/>
  <c r="H38" i="28" s="1"/>
  <c r="H39" i="28" s="1"/>
  <c r="H40" i="28" s="1"/>
  <c r="AP383" i="30"/>
  <c r="AQ382" i="30"/>
  <c r="AQ383" i="30" s="1"/>
  <c r="AR383" i="30" s="1"/>
  <c r="AA382" i="30"/>
  <c r="AB370" i="30"/>
  <c r="AR370" i="30"/>
  <c r="AR354" i="30"/>
  <c r="AR382" i="30" l="1"/>
  <c r="AA383" i="30"/>
  <c r="AB383" i="30" s="1"/>
  <c r="AB382" i="30"/>
</calcChain>
</file>

<file path=xl/sharedStrings.xml><?xml version="1.0" encoding="utf-8"?>
<sst xmlns="http://schemas.openxmlformats.org/spreadsheetml/2006/main" count="2860" uniqueCount="1829">
  <si>
    <t>Total</t>
  </si>
  <si>
    <t>Depreciation</t>
  </si>
  <si>
    <t>Interest</t>
  </si>
  <si>
    <t>kW</t>
  </si>
  <si>
    <t>Jan</t>
  </si>
  <si>
    <t>Feb</t>
  </si>
  <si>
    <t>Mar</t>
  </si>
  <si>
    <t>Apr</t>
  </si>
  <si>
    <t>May</t>
  </si>
  <si>
    <t>Jun</t>
  </si>
  <si>
    <t>Jul</t>
  </si>
  <si>
    <t>Aug</t>
  </si>
  <si>
    <t>Sep</t>
  </si>
  <si>
    <t>Oct</t>
  </si>
  <si>
    <t>Nov</t>
  </si>
  <si>
    <t>Dec</t>
  </si>
  <si>
    <t>Margin</t>
  </si>
  <si>
    <t>Total Revenue Requirement</t>
  </si>
  <si>
    <t>Billing Units</t>
  </si>
  <si>
    <t>Greenbelt</t>
  </si>
  <si>
    <t>Concho</t>
  </si>
  <si>
    <t>Coleman</t>
  </si>
  <si>
    <t>Big Country</t>
  </si>
  <si>
    <t>Golden Spread Electric Cooperative, Inc.</t>
  </si>
  <si>
    <t>GSEC</t>
  </si>
  <si>
    <t>--------</t>
  </si>
  <si>
    <t>SPP</t>
  </si>
  <si>
    <t>Golden Spread Electric Cooperative</t>
  </si>
  <si>
    <t>Land &amp; Land Rights</t>
  </si>
  <si>
    <t>Structures &amp; Improvements</t>
  </si>
  <si>
    <t>Station Equipment</t>
  </si>
  <si>
    <t>Poles &amp; Fixtures</t>
  </si>
  <si>
    <t>Roads &amp; Trails</t>
  </si>
  <si>
    <t>Trans</t>
  </si>
  <si>
    <t>ERCOT</t>
  </si>
  <si>
    <t>Dist</t>
  </si>
  <si>
    <t>South Plains</t>
  </si>
  <si>
    <t>SCADA</t>
  </si>
  <si>
    <t>Fuel</t>
  </si>
  <si>
    <t>Generation Expense</t>
  </si>
  <si>
    <t>p321, L63</t>
  </si>
  <si>
    <t>p321, L64</t>
  </si>
  <si>
    <t>Other Power Supply Expense</t>
  </si>
  <si>
    <t>Purchased Power</t>
  </si>
  <si>
    <t>p321, L76</t>
  </si>
  <si>
    <t>Operations Supervision &amp; Eng</t>
  </si>
  <si>
    <t>Transmission by Others</t>
  </si>
  <si>
    <t>p321, L83</t>
  </si>
  <si>
    <t>p321, L93</t>
  </si>
  <si>
    <t>p321, L96</t>
  </si>
  <si>
    <t>p321, L78</t>
  </si>
  <si>
    <t>Meter Expense</t>
  </si>
  <si>
    <t>p322, L140</t>
  </si>
  <si>
    <t>Sales</t>
  </si>
  <si>
    <t>Demonstrating &amp; Selling</t>
  </si>
  <si>
    <t>p323, L175</t>
  </si>
  <si>
    <t>Admin &amp; Gen Salaries</t>
  </si>
  <si>
    <t>Credits for transfer</t>
  </si>
  <si>
    <t>Property Insurance</t>
  </si>
  <si>
    <t>Employee Pensions &amp; Benefits</t>
  </si>
  <si>
    <t>General Advertising</t>
  </si>
  <si>
    <t>Rents</t>
  </si>
  <si>
    <t>p323, L181</t>
  </si>
  <si>
    <t>p323, L182</t>
  </si>
  <si>
    <t>p323, L183</t>
  </si>
  <si>
    <t>p323, L184</t>
  </si>
  <si>
    <t>p323, L187</t>
  </si>
  <si>
    <t>p323, L191</t>
  </si>
  <si>
    <t>p323, L192</t>
  </si>
  <si>
    <t>p323, L193</t>
  </si>
  <si>
    <t>Miscellaneous General</t>
  </si>
  <si>
    <t>Outside Services</t>
  </si>
  <si>
    <t>Total Electric Operations &amp; Maint Expense</t>
  </si>
  <si>
    <t>p321, L107</t>
  </si>
  <si>
    <t>p321, L108</t>
  </si>
  <si>
    <t>Other Production Plant</t>
  </si>
  <si>
    <t>Generators</t>
  </si>
  <si>
    <t>p205, L38</t>
  </si>
  <si>
    <t>p205, L41</t>
  </si>
  <si>
    <t>Transmission Plant</t>
  </si>
  <si>
    <t>p207, L48</t>
  </si>
  <si>
    <t>p207, L49</t>
  </si>
  <si>
    <t>p207, L52</t>
  </si>
  <si>
    <t>p207, L53</t>
  </si>
  <si>
    <t>p207, L56</t>
  </si>
  <si>
    <t>General Plant</t>
  </si>
  <si>
    <t>Office Furniture &amp; Equipment</t>
  </si>
  <si>
    <t>Transportation Equipment</t>
  </si>
  <si>
    <t>Communication Equipment</t>
  </si>
  <si>
    <t>Miscellaneous Equipment</t>
  </si>
  <si>
    <t>p207, L87</t>
  </si>
  <si>
    <t>p207, L88</t>
  </si>
  <si>
    <t>p207, L89</t>
  </si>
  <si>
    <t>p207, L94</t>
  </si>
  <si>
    <t>p207, L95</t>
  </si>
  <si>
    <t>p207, L97</t>
  </si>
  <si>
    <t>Total Electric Plant</t>
  </si>
  <si>
    <t>---------</t>
  </si>
  <si>
    <t>Other</t>
  </si>
  <si>
    <t>Load Control</t>
  </si>
  <si>
    <t>-------------</t>
  </si>
  <si>
    <t>------------</t>
  </si>
  <si>
    <t>HOWARD 69</t>
  </si>
  <si>
    <t>KELLERVILLE</t>
  </si>
  <si>
    <t>CLARENDON</t>
  </si>
  <si>
    <t>SHAMROCK</t>
  </si>
  <si>
    <t>WELLINGTON</t>
  </si>
  <si>
    <t>GRAHAM INTERCHANG</t>
  </si>
  <si>
    <t>POST (YANCY)</t>
  </si>
  <si>
    <t>----------</t>
  </si>
  <si>
    <t>Level</t>
  </si>
  <si>
    <t xml:space="preserve">South Plains </t>
  </si>
  <si>
    <t>ABERNATHY</t>
  </si>
  <si>
    <t>ACUFF STATION</t>
  </si>
  <si>
    <t>BECTON STATION</t>
  </si>
  <si>
    <t>CROSBY COUNTY INT</t>
  </si>
  <si>
    <t>ERSKINE SUB</t>
  </si>
  <si>
    <t>FRANKFORD</t>
  </si>
  <si>
    <t>HALFWAY STATION</t>
  </si>
  <si>
    <t>HETTLER STATION</t>
  </si>
  <si>
    <t>IDALOU STATION</t>
  </si>
  <si>
    <t>NEW DEAL</t>
  </si>
  <si>
    <t>QUAKER SUB</t>
  </si>
  <si>
    <t>SHALLOWATER STATI</t>
  </si>
  <si>
    <t>SLATON</t>
  </si>
  <si>
    <t>WOODROW</t>
  </si>
  <si>
    <t>YUMA</t>
  </si>
  <si>
    <t>Total Adjusted</t>
  </si>
  <si>
    <t>Load On</t>
  </si>
  <si>
    <t>Yes</t>
  </si>
  <si>
    <t>No</t>
  </si>
  <si>
    <t>Adjusted Total</t>
  </si>
  <si>
    <t>Note:  GSEC transmission serves all of the Big Country SPP load.</t>
  </si>
  <si>
    <t>Big Country  (SPP)</t>
  </si>
  <si>
    <t xml:space="preserve">Greenbelt   </t>
  </si>
  <si>
    <t>GOLDEN SPREAD ELECTRIC COOPERATIVE</t>
  </si>
  <si>
    <t>p336, L6</t>
  </si>
  <si>
    <t>p336, L10</t>
  </si>
  <si>
    <t>Taxes Other Than Income Taxes</t>
  </si>
  <si>
    <t>p114, L14</t>
  </si>
  <si>
    <t>AF</t>
  </si>
  <si>
    <t>Summary of Allocation Factors</t>
  </si>
  <si>
    <t>Common</t>
  </si>
  <si>
    <t>Other Expense (Letter of Credit)</t>
  </si>
  <si>
    <t>Property Insurance SFA</t>
  </si>
  <si>
    <t>---------------</t>
  </si>
  <si>
    <t>SFA Interest</t>
  </si>
  <si>
    <t xml:space="preserve">Total Utility Operating Expenses </t>
  </si>
  <si>
    <t>Interest Expense</t>
  </si>
  <si>
    <t>Other Interest</t>
  </si>
  <si>
    <t>Total Cost of Service</t>
  </si>
  <si>
    <t>SPP Trans</t>
  </si>
  <si>
    <t>Allocation to SPP Transmission</t>
  </si>
  <si>
    <t>Summary of SPP Transmission Revenue Requirement</t>
  </si>
  <si>
    <t>Other Power Supply</t>
  </si>
  <si>
    <t>Transmission O&amp;M</t>
  </si>
  <si>
    <t>Admin &amp; General</t>
  </si>
  <si>
    <t>Taxes other than IC</t>
  </si>
  <si>
    <t>Rate</t>
  </si>
  <si>
    <t>$/kW/mon</t>
  </si>
  <si>
    <t>kW mon</t>
  </si>
  <si>
    <t>Wages &amp; Salaries</t>
  </si>
  <si>
    <t xml:space="preserve"> Production</t>
  </si>
  <si>
    <t xml:space="preserve"> Transmission</t>
  </si>
  <si>
    <t xml:space="preserve"> Distribution</t>
  </si>
  <si>
    <t xml:space="preserve"> Cust Acct, Cust Svc, Sales</t>
  </si>
  <si>
    <t xml:space="preserve"> Admin &amp; Gen</t>
  </si>
  <si>
    <t xml:space="preserve"> Regional Marketing</t>
  </si>
  <si>
    <t xml:space="preserve">  Total</t>
  </si>
  <si>
    <t>Bailey County</t>
  </si>
  <si>
    <t>Deaf Smith</t>
  </si>
  <si>
    <t>SWTEC</t>
  </si>
  <si>
    <t>Delivery Points</t>
  </si>
  <si>
    <t>$</t>
  </si>
  <si>
    <t>Annual</t>
  </si>
  <si>
    <t>Monthly</t>
  </si>
  <si>
    <t>Weekly</t>
  </si>
  <si>
    <t>Daily</t>
  </si>
  <si>
    <t>Hourly</t>
  </si>
  <si>
    <t>Reference</t>
  </si>
  <si>
    <t>--------------------</t>
  </si>
  <si>
    <t>$/kW/yr</t>
  </si>
  <si>
    <t>$/kW/week</t>
  </si>
  <si>
    <t>$/kW/day</t>
  </si>
  <si>
    <t>$/kW/hour</t>
  </si>
  <si>
    <t xml:space="preserve">Long-Term Debt </t>
  </si>
  <si>
    <t>Account 224</t>
  </si>
  <si>
    <t>Account 231</t>
  </si>
  <si>
    <t>Beginning Bal</t>
  </si>
  <si>
    <t>Additions</t>
  </si>
  <si>
    <t>Payments</t>
  </si>
  <si>
    <t>Ending Bal</t>
  </si>
  <si>
    <t>LTD</t>
  </si>
  <si>
    <t>Notes Payable</t>
  </si>
  <si>
    <t>Principal</t>
  </si>
  <si>
    <t>Less: Depreciation</t>
  </si>
  <si>
    <t>Less: Interest</t>
  </si>
  <si>
    <t>Debt Service</t>
  </si>
  <si>
    <t>DSC</t>
  </si>
  <si>
    <t>Functionalization of Substation Investment</t>
  </si>
  <si>
    <t xml:space="preserve">The Acct 352 &amp; 353 Investment consists of distribution substations.  </t>
  </si>
  <si>
    <t>The high side is a transmission voltage and the low side is a distribution voltage.</t>
  </si>
  <si>
    <t>Only the high side asset cost is assigned to the transmission function.</t>
  </si>
  <si>
    <t xml:space="preserve">The allocation of total substation cost to the transmission and distribution function </t>
  </si>
  <si>
    <t>Functionalized Percent</t>
  </si>
  <si>
    <t>Functionalized</t>
  </si>
  <si>
    <t>Functionalized Percentage</t>
  </si>
  <si>
    <t>Functionalized w/ Common</t>
  </si>
  <si>
    <t>w/ Common</t>
  </si>
  <si>
    <t>Balance</t>
  </si>
  <si>
    <t>Justiceburg</t>
  </si>
  <si>
    <t>N</t>
  </si>
  <si>
    <t>Garza</t>
  </si>
  <si>
    <t>Fluvanna</t>
  </si>
  <si>
    <t>Plainview</t>
  </si>
  <si>
    <t>Y</t>
  </si>
  <si>
    <t>Union</t>
  </si>
  <si>
    <t>Longworth</t>
  </si>
  <si>
    <t>SNTX</t>
  </si>
  <si>
    <t>Haskell Substation</t>
  </si>
  <si>
    <t>Nugent Substation</t>
  </si>
  <si>
    <t>Dressey</t>
  </si>
  <si>
    <t>Novice</t>
  </si>
  <si>
    <t>Gouldbusk</t>
  </si>
  <si>
    <t>Mertzon</t>
  </si>
  <si>
    <t>Grape Creek</t>
  </si>
  <si>
    <t>Sterling City</t>
  </si>
  <si>
    <t>Silver</t>
  </si>
  <si>
    <t>Harriet</t>
  </si>
  <si>
    <t>Lake Nasworthy</t>
  </si>
  <si>
    <t>Barnhart</t>
  </si>
  <si>
    <t>Veribest</t>
  </si>
  <si>
    <t>Orient</t>
  </si>
  <si>
    <t>TOTAL</t>
  </si>
  <si>
    <t>Load Dispatching</t>
  </si>
  <si>
    <t>Lamb County</t>
  </si>
  <si>
    <t>-----</t>
  </si>
  <si>
    <t>Maintenance Station Equipment</t>
  </si>
  <si>
    <t>Maintenance OH Lines</t>
  </si>
  <si>
    <t xml:space="preserve">Service </t>
  </si>
  <si>
    <t>Note:  Data from company's books and records</t>
  </si>
  <si>
    <t>company books</t>
  </si>
  <si>
    <t>p354, L20</t>
  </si>
  <si>
    <t>p354, L21</t>
  </si>
  <si>
    <t>p354, L22</t>
  </si>
  <si>
    <t>p354, L23</t>
  </si>
  <si>
    <t>p354, L24-26</t>
  </si>
  <si>
    <t>p354, L27</t>
  </si>
  <si>
    <t>POSEY/WOLFFORTH</t>
  </si>
  <si>
    <t>Functionalization of Distribution Substation Investment - Sample Data For GSEC Owned Substations</t>
  </si>
  <si>
    <t>Office Supplies</t>
  </si>
  <si>
    <t>Steam Power Generation - Operation</t>
  </si>
  <si>
    <t>p320, L4</t>
  </si>
  <si>
    <t>p320, L5</t>
  </si>
  <si>
    <t>Steam Expenses</t>
  </si>
  <si>
    <t>p320, L6</t>
  </si>
  <si>
    <t>Steam from Other Sources</t>
  </si>
  <si>
    <t>p320, L7</t>
  </si>
  <si>
    <t>Less Steam Transferred-Cr</t>
  </si>
  <si>
    <t>p320, L8</t>
  </si>
  <si>
    <t>Electric Expenses</t>
  </si>
  <si>
    <t>p320, L9</t>
  </si>
  <si>
    <t>Misc Steam Power Expenses</t>
  </si>
  <si>
    <t>p320, L10</t>
  </si>
  <si>
    <t>p320, L11</t>
  </si>
  <si>
    <t>Allowances</t>
  </si>
  <si>
    <t>p320, L12</t>
  </si>
  <si>
    <t>Steam Power Generation - Maintenance</t>
  </si>
  <si>
    <t>Maintenance Supervision &amp; Eng</t>
  </si>
  <si>
    <t>p320, L15</t>
  </si>
  <si>
    <t>Maintenance of Structures</t>
  </si>
  <si>
    <t>p320, L16</t>
  </si>
  <si>
    <t>Maintenance of Boiler Plant</t>
  </si>
  <si>
    <t>p320, L17</t>
  </si>
  <si>
    <t>Maintenance of Electric Plant</t>
  </si>
  <si>
    <t>p320, L18</t>
  </si>
  <si>
    <t>Maintenance of Misc Steam Plant</t>
  </si>
  <si>
    <t>p320, L19</t>
  </si>
  <si>
    <t>Other Power Generation - Operation</t>
  </si>
  <si>
    <t>p321, L62</t>
  </si>
  <si>
    <t>Misc Other Power Generation Expenses</t>
  </si>
  <si>
    <t>p321, L65</t>
  </si>
  <si>
    <t>p321, L66</t>
  </si>
  <si>
    <t>Other Power Generation - Maintenance</t>
  </si>
  <si>
    <t>p321, L69</t>
  </si>
  <si>
    <t>p321, L70</t>
  </si>
  <si>
    <t>Maintenance of Generating &amp; Electric Plant</t>
  </si>
  <si>
    <t>p321, L71</t>
  </si>
  <si>
    <t>Maintenance of Misc Other Power Generation Plant</t>
  </si>
  <si>
    <t>p321, L72</t>
  </si>
  <si>
    <t>Overhead Lines Expenses</t>
  </si>
  <si>
    <t>p321, L94</t>
  </si>
  <si>
    <t>Underground Lines Expenses</t>
  </si>
  <si>
    <t>p321, L95</t>
  </si>
  <si>
    <t>Misc Trans Expenses</t>
  </si>
  <si>
    <t>p321, L97</t>
  </si>
  <si>
    <t>p321, L98</t>
  </si>
  <si>
    <t>p321, L101</t>
  </si>
  <si>
    <t>Maintenance of Underground Lines</t>
  </si>
  <si>
    <t>p321, L109</t>
  </si>
  <si>
    <t>Maintenance of Misc Trans Plant</t>
  </si>
  <si>
    <t>p321, L110</t>
  </si>
  <si>
    <t>p322, L134</t>
  </si>
  <si>
    <t>p322, L135</t>
  </si>
  <si>
    <t>Station Expenses</t>
  </si>
  <si>
    <t>p322, L136</t>
  </si>
  <si>
    <t>Overhead Line Expenses</t>
  </si>
  <si>
    <t>p322, L137</t>
  </si>
  <si>
    <t>Underground Line Expenses</t>
  </si>
  <si>
    <t>p322, L138</t>
  </si>
  <si>
    <t>Street Lighting &amp; Signal System Expenses</t>
  </si>
  <si>
    <t>p322, L139</t>
  </si>
  <si>
    <t>Customer Installations Expenses</t>
  </si>
  <si>
    <t>p322, L141</t>
  </si>
  <si>
    <t>Misc Expenses</t>
  </si>
  <si>
    <t>p322, L142</t>
  </si>
  <si>
    <t>p322, L143</t>
  </si>
  <si>
    <t>Distribution Expenses - Maintenance</t>
  </si>
  <si>
    <t>p322, L146</t>
  </si>
  <si>
    <t>p322, L147</t>
  </si>
  <si>
    <t>Maintenance of Station Equipment</t>
  </si>
  <si>
    <t>p322, L148</t>
  </si>
  <si>
    <t>Maintenance of Overhead Lines</t>
  </si>
  <si>
    <t>p322, L149</t>
  </si>
  <si>
    <t>p322, L150</t>
  </si>
  <si>
    <t>Maintenance of Line Transformers</t>
  </si>
  <si>
    <t>p322, L151</t>
  </si>
  <si>
    <t>Maintenance of Street Lighting &amp; Signal Systems</t>
  </si>
  <si>
    <t>p322, L152</t>
  </si>
  <si>
    <t>Maintenance of Meters</t>
  </si>
  <si>
    <t>p322, L153</t>
  </si>
  <si>
    <t>Maintenance of Misc Dist Plant</t>
  </si>
  <si>
    <t>p322, L154</t>
  </si>
  <si>
    <t>Customer Accounts Expenses</t>
  </si>
  <si>
    <t>Supervision</t>
  </si>
  <si>
    <t>p322, L159</t>
  </si>
  <si>
    <t>Meter Reading Expenses</t>
  </si>
  <si>
    <t>p322, L160</t>
  </si>
  <si>
    <t>Customer Records &amp; Collection Expenses</t>
  </si>
  <si>
    <t>p322, L161</t>
  </si>
  <si>
    <t>Uncollectible Accounts</t>
  </si>
  <si>
    <t>p322, L162</t>
  </si>
  <si>
    <t>Misc Customer Accounts Expenses</t>
  </si>
  <si>
    <t>p322, L163</t>
  </si>
  <si>
    <t>Customer Service &amp; Informational Expenses</t>
  </si>
  <si>
    <t>p323, L167</t>
  </si>
  <si>
    <t>p323, L168</t>
  </si>
  <si>
    <t>p323, L169</t>
  </si>
  <si>
    <t>p323, L170</t>
  </si>
  <si>
    <t>p323, L174</t>
  </si>
  <si>
    <t>Advertising Expenses</t>
  </si>
  <si>
    <t>p323, L176</t>
  </si>
  <si>
    <t>Misc Sales Expenses</t>
  </si>
  <si>
    <t>p323, L177</t>
  </si>
  <si>
    <t>Injuries &amp; Damages</t>
  </si>
  <si>
    <t>p323, L186</t>
  </si>
  <si>
    <t>Franchise Requirements</t>
  </si>
  <si>
    <t>p323, L188</t>
  </si>
  <si>
    <t>Regulatory Commission Expenses</t>
  </si>
  <si>
    <t>p323, L189</t>
  </si>
  <si>
    <t>Less Duplicate Charges</t>
  </si>
  <si>
    <t>p323, L190</t>
  </si>
  <si>
    <t>Maintenance of General Plant</t>
  </si>
  <si>
    <t>p323, L196</t>
  </si>
  <si>
    <t>Operation Supervision &amp; Eng</t>
  </si>
  <si>
    <t>Load Dispatch - Reliability</t>
  </si>
  <si>
    <t>Load Dispatch - Monitor/Operate Trans System</t>
  </si>
  <si>
    <t>Load Dispatch - Trans Service &amp; Scheduling</t>
  </si>
  <si>
    <t>Scheduling, System Control, &amp; Dispatch Services</t>
  </si>
  <si>
    <t>Reliability, Planning, &amp; Standards Development</t>
  </si>
  <si>
    <t>Transmission Service Studies</t>
  </si>
  <si>
    <t>Generation Interconnection Studies</t>
  </si>
  <si>
    <t>Reliability, Planning, &amp; Standards Development Services</t>
  </si>
  <si>
    <t>p321, L85</t>
  </si>
  <si>
    <t>p321, L86</t>
  </si>
  <si>
    <t>p321, L87</t>
  </si>
  <si>
    <t>p321, L88</t>
  </si>
  <si>
    <t>p321, L89</t>
  </si>
  <si>
    <t>p321, L90</t>
  </si>
  <si>
    <t>p321, L91</t>
  </si>
  <si>
    <t>p321, L92</t>
  </si>
  <si>
    <t>Maintenance of Computer Hardware</t>
  </si>
  <si>
    <t>Maintenance of Computer Software</t>
  </si>
  <si>
    <t>Maintenance of Communication Equipment</t>
  </si>
  <si>
    <t>Maintenance of Misc Regional Trans Plant</t>
  </si>
  <si>
    <t>p321, L102</t>
  </si>
  <si>
    <t>p321, L103</t>
  </si>
  <si>
    <t>p321, L104</t>
  </si>
  <si>
    <t>p321, L105</t>
  </si>
  <si>
    <t>p321, L106</t>
  </si>
  <si>
    <t>Total Steam Power Generation O&amp;M Expenses</t>
  </si>
  <si>
    <t>Total Other Power Generation O&amp;M Expenses</t>
  </si>
  <si>
    <t>Total Transmission O&amp;M Expenses</t>
  </si>
  <si>
    <t>p322, L115</t>
  </si>
  <si>
    <t>p322, L116</t>
  </si>
  <si>
    <t>p322, L117</t>
  </si>
  <si>
    <t>p322, L118</t>
  </si>
  <si>
    <t>p322, L119</t>
  </si>
  <si>
    <t>p322, L120</t>
  </si>
  <si>
    <t>p322, L121</t>
  </si>
  <si>
    <t>p322, L122</t>
  </si>
  <si>
    <t>Total Regional Market O&amp;M Expenses</t>
  </si>
  <si>
    <t>Distribution Expenses - Operation</t>
  </si>
  <si>
    <t>Total Distribution O&amp;M Expenses</t>
  </si>
  <si>
    <t>Transmision Expenses - Operation</t>
  </si>
  <si>
    <t>Transmission Expenses - Maintenance</t>
  </si>
  <si>
    <t>Regional Market Expenses - Operation</t>
  </si>
  <si>
    <t>Regional Market Expenses - Maintenance</t>
  </si>
  <si>
    <t>Sales Expenses</t>
  </si>
  <si>
    <t>Administrative &amp; General Expenses - Maintenance</t>
  </si>
  <si>
    <t>Administrative &amp; General Expenses - Operation</t>
  </si>
  <si>
    <t>Total Administrative &amp; General O&amp;M Expenses</t>
  </si>
  <si>
    <t>Steam Production Plant</t>
  </si>
  <si>
    <t>p336, L2</t>
  </si>
  <si>
    <t>Distribution Plant</t>
  </si>
  <si>
    <t>p336, L8</t>
  </si>
  <si>
    <t>Regional Transmission &amp; Market Operation</t>
  </si>
  <si>
    <t>p336, L9</t>
  </si>
  <si>
    <t>p336, L7</t>
  </si>
  <si>
    <t>Intangible Plant</t>
  </si>
  <si>
    <t>Organization</t>
  </si>
  <si>
    <t>p205, L2</t>
  </si>
  <si>
    <t>p205, L3</t>
  </si>
  <si>
    <t>Misc Intangible Plant</t>
  </si>
  <si>
    <t>p205, L4</t>
  </si>
  <si>
    <t>p205, L8</t>
  </si>
  <si>
    <t>p205, L9</t>
  </si>
  <si>
    <t>Boiler Plant Equipment</t>
  </si>
  <si>
    <t>p205, L10</t>
  </si>
  <si>
    <t>Engines &amp; Engine-Driven Generators</t>
  </si>
  <si>
    <t>p205, L11</t>
  </si>
  <si>
    <t>Turbogenerator Units</t>
  </si>
  <si>
    <t>p205, L12</t>
  </si>
  <si>
    <t>Accessory Electric Equipment</t>
  </si>
  <si>
    <t>p205, L13</t>
  </si>
  <si>
    <t>Misc Power Plant Equipment</t>
  </si>
  <si>
    <t>p205, L14</t>
  </si>
  <si>
    <t>Asset Retirement Costs for Steam Production</t>
  </si>
  <si>
    <t>p205, L15</t>
  </si>
  <si>
    <t>p205, L37</t>
  </si>
  <si>
    <t>Fuel Holders, Products &amp; Accessories</t>
  </si>
  <si>
    <t>p205, L39</t>
  </si>
  <si>
    <t>Prime Movers</t>
  </si>
  <si>
    <t>p205, L40</t>
  </si>
  <si>
    <t>p205, L42</t>
  </si>
  <si>
    <t>p205, L43</t>
  </si>
  <si>
    <t>Asset Retirement Costs for Other Production</t>
  </si>
  <si>
    <t>p205, L44</t>
  </si>
  <si>
    <t>Franchises &amp; Consents</t>
  </si>
  <si>
    <t>Towers &amp; Fixtures</t>
  </si>
  <si>
    <t>p207, L51</t>
  </si>
  <si>
    <t>Underground Conduit</t>
  </si>
  <si>
    <t>p207, L54</t>
  </si>
  <si>
    <t>Underground Conductors &amp; Devices</t>
  </si>
  <si>
    <t>p207, L55</t>
  </si>
  <si>
    <t>Asset Retirement Costs for Trans Plant</t>
  </si>
  <si>
    <t>p207, L57</t>
  </si>
  <si>
    <t>Overhead Conductors &amp; Devices</t>
  </si>
  <si>
    <t>p207, L60</t>
  </si>
  <si>
    <t>p207, L61</t>
  </si>
  <si>
    <t>p207, L62</t>
  </si>
  <si>
    <t>Poles, Towers &amp; Fixtures</t>
  </si>
  <si>
    <t>p207, L64</t>
  </si>
  <si>
    <t>p207, L65</t>
  </si>
  <si>
    <t>p207, L66</t>
  </si>
  <si>
    <t>p207, L67</t>
  </si>
  <si>
    <t>Line Transformers</t>
  </si>
  <si>
    <t>p207, L68</t>
  </si>
  <si>
    <t>Services</t>
  </si>
  <si>
    <t>p207, L69</t>
  </si>
  <si>
    <t>Meters</t>
  </si>
  <si>
    <t>p207, L70</t>
  </si>
  <si>
    <t>Installations on Customer Premises</t>
  </si>
  <si>
    <t>p207, L71</t>
  </si>
  <si>
    <t>Leased Property on Customer Premises</t>
  </si>
  <si>
    <t>p207, L72</t>
  </si>
  <si>
    <t>Street Lighting &amp; Signal Systems</t>
  </si>
  <si>
    <t>p207, L73</t>
  </si>
  <si>
    <t>Asset Retirement Costs for Dist Plant</t>
  </si>
  <si>
    <t>p207, L74</t>
  </si>
  <si>
    <t>Regional Transmission &amp; Market Operation Plant</t>
  </si>
  <si>
    <t>p207, L77</t>
  </si>
  <si>
    <t>p207, L78</t>
  </si>
  <si>
    <t>Computer Hardware</t>
  </si>
  <si>
    <t>p207, L79</t>
  </si>
  <si>
    <t>Computer Software</t>
  </si>
  <si>
    <t>p207, L80</t>
  </si>
  <si>
    <t>p207, L81</t>
  </si>
  <si>
    <t>Misc Regional Transmission &amp; Market Operation Plant</t>
  </si>
  <si>
    <t>p207, L82</t>
  </si>
  <si>
    <t>Asset Retirement Costs for Regional Transmission &amp; Market Operation Plant</t>
  </si>
  <si>
    <t>p207, L83</t>
  </si>
  <si>
    <t>p207, L86</t>
  </si>
  <si>
    <t>Stores Equipment</t>
  </si>
  <si>
    <t>p207, L90</t>
  </si>
  <si>
    <t>Tools, Shop &amp; Garage Equipment</t>
  </si>
  <si>
    <t>p207, L91</t>
  </si>
  <si>
    <t>Laboratory Equipment</t>
  </si>
  <si>
    <t>p207, L92</t>
  </si>
  <si>
    <t>Power Operated Equipment</t>
  </si>
  <si>
    <t>p207, L93</t>
  </si>
  <si>
    <t>Asset Retirement Costs for General Plant</t>
  </si>
  <si>
    <t>p207, L98</t>
  </si>
  <si>
    <t>Other Tangible Property</t>
  </si>
  <si>
    <t>Taylor</t>
  </si>
  <si>
    <t>Schedule A-1.0</t>
  </si>
  <si>
    <t>a</t>
  </si>
  <si>
    <t>b</t>
  </si>
  <si>
    <t>c</t>
  </si>
  <si>
    <t>d</t>
  </si>
  <si>
    <t>e</t>
  </si>
  <si>
    <t>f</t>
  </si>
  <si>
    <t>g</t>
  </si>
  <si>
    <t>h</t>
  </si>
  <si>
    <t>Lighthouse</t>
  </si>
  <si>
    <t>North Plains</t>
  </si>
  <si>
    <t>Rita Blanca</t>
  </si>
  <si>
    <t>Swisher</t>
  </si>
  <si>
    <t>Tri-County</t>
  </si>
  <si>
    <t>Lyntegar</t>
  </si>
  <si>
    <t>Steam Power Generation</t>
  </si>
  <si>
    <t>Other Power Generation</t>
  </si>
  <si>
    <t>Regional Market</t>
  </si>
  <si>
    <t>Customer Accounts</t>
  </si>
  <si>
    <t>Customer Service</t>
  </si>
  <si>
    <t xml:space="preserve">Other </t>
  </si>
  <si>
    <t>--------------------------------------</t>
  </si>
  <si>
    <t>Ratio</t>
  </si>
  <si>
    <t>DP For Individual</t>
  </si>
  <si>
    <t>SSR Other</t>
  </si>
  <si>
    <t>SSR SFA</t>
  </si>
  <si>
    <t>Other SPP</t>
  </si>
  <si>
    <t>Other ERCOT</t>
  </si>
  <si>
    <t>SFA SPP</t>
  </si>
  <si>
    <t>SFA ERCOT</t>
  </si>
  <si>
    <t>SFA SPP %</t>
  </si>
  <si>
    <t>SFA ERCOT %</t>
  </si>
  <si>
    <t>SFA % Total</t>
  </si>
  <si>
    <t>SFA % SFA</t>
  </si>
  <si>
    <t>----------------------------</t>
  </si>
  <si>
    <t>Total Distribution Plant</t>
  </si>
  <si>
    <t>Less: 350 &amp; 359</t>
  </si>
  <si>
    <t>Less: Gen Step-Up</t>
  </si>
  <si>
    <t>ERCOT Trans</t>
  </si>
  <si>
    <t>Form 1 Total</t>
  </si>
  <si>
    <t>i</t>
  </si>
  <si>
    <t>j</t>
  </si>
  <si>
    <t>k</t>
  </si>
  <si>
    <t>SFA Total</t>
  </si>
  <si>
    <t>350 SFA</t>
  </si>
  <si>
    <t>Land &amp; Land Rights SFA</t>
  </si>
  <si>
    <t>352 SFA</t>
  </si>
  <si>
    <t>Structures &amp; Improvements SFA</t>
  </si>
  <si>
    <t>353 SFA</t>
  </si>
  <si>
    <t>Station Equipment SFA</t>
  </si>
  <si>
    <t>SCADA SFA</t>
  </si>
  <si>
    <t>354 SFA</t>
  </si>
  <si>
    <t>Towers &amp; Fixtures SFA</t>
  </si>
  <si>
    <t>355 SFA</t>
  </si>
  <si>
    <t>Poles &amp; Fixtures SFA</t>
  </si>
  <si>
    <t>356 SFA</t>
  </si>
  <si>
    <t>Overhead Conductors &amp; Devices SFA</t>
  </si>
  <si>
    <t>357 SFA</t>
  </si>
  <si>
    <t>Underground Conduit SFA</t>
  </si>
  <si>
    <t>358 SFA</t>
  </si>
  <si>
    <t>Underground Conductors &amp; Devices SFA</t>
  </si>
  <si>
    <t>359 SFA</t>
  </si>
  <si>
    <t>Roads &amp; Trails SFA</t>
  </si>
  <si>
    <t>359.1 SFA</t>
  </si>
  <si>
    <t>Asset Retirement Costs for Trans Plant SFA</t>
  </si>
  <si>
    <t>924 SFA</t>
  </si>
  <si>
    <t>353 SCADA</t>
  </si>
  <si>
    <t>353 SCADA SFA</t>
  </si>
  <si>
    <t>Station Expense</t>
  </si>
  <si>
    <t>560 SFA</t>
  </si>
  <si>
    <t>Operation Supervision &amp; Eng SFA</t>
  </si>
  <si>
    <t>561.1 SFA</t>
  </si>
  <si>
    <t>Load Dispatch - Reliability SFA</t>
  </si>
  <si>
    <t>561.2 SFA</t>
  </si>
  <si>
    <t>Load Dispatch - Monitor/Operate Trans System SFA</t>
  </si>
  <si>
    <t>561.3 SFA</t>
  </si>
  <si>
    <t>Load Dispatch - Trans Service &amp; Scheduling SFA</t>
  </si>
  <si>
    <t>561.4 SFA</t>
  </si>
  <si>
    <t>Scheduling, System Control, &amp; Dispatch Services SFA</t>
  </si>
  <si>
    <t>561.5 SFA</t>
  </si>
  <si>
    <t>Reliability, Planning, &amp; Standards Development SFA</t>
  </si>
  <si>
    <t>561.6 SFA</t>
  </si>
  <si>
    <t>Transmission Service Studies SFA</t>
  </si>
  <si>
    <t>561.7 SFA</t>
  </si>
  <si>
    <t>Generation Interconnection Studies SFA</t>
  </si>
  <si>
    <t>561.8 SFA</t>
  </si>
  <si>
    <t>Reliability, Planning, &amp; Standards Development Services SFA</t>
  </si>
  <si>
    <t>562 SFA</t>
  </si>
  <si>
    <t>Station Expense SFA</t>
  </si>
  <si>
    <t>563 SFA</t>
  </si>
  <si>
    <t>Overhead Lines Expenses SFA</t>
  </si>
  <si>
    <t>564 SFA</t>
  </si>
  <si>
    <t>Underground Lines Expenses SFA</t>
  </si>
  <si>
    <t>565 SFA</t>
  </si>
  <si>
    <t>Transmission by Others SFA</t>
  </si>
  <si>
    <t>566 SFA</t>
  </si>
  <si>
    <t>Misc Trans Expenses SFA</t>
  </si>
  <si>
    <t>567 SFA</t>
  </si>
  <si>
    <t>Rents SFA</t>
  </si>
  <si>
    <t>568 SFA</t>
  </si>
  <si>
    <t>Maintenance Supervision &amp; Eng SFA</t>
  </si>
  <si>
    <t>569 SFA</t>
  </si>
  <si>
    <t>Maintenance of Structures SFA</t>
  </si>
  <si>
    <t>569.1 SFA</t>
  </si>
  <si>
    <t>Maintenance of Computer Hardware SFA</t>
  </si>
  <si>
    <t>569.2 SFA</t>
  </si>
  <si>
    <t>Maintenance of Computer Software SFA</t>
  </si>
  <si>
    <t>569.3 SFA</t>
  </si>
  <si>
    <t>Maintenance of Communication Equipment SFA</t>
  </si>
  <si>
    <t>569.4 SFA</t>
  </si>
  <si>
    <t>Maintenance of Misc Regional Trans Plant SFA</t>
  </si>
  <si>
    <t>570 SFA</t>
  </si>
  <si>
    <t>571 SFA</t>
  </si>
  <si>
    <t>572 SFA</t>
  </si>
  <si>
    <t>Maintenance of Underground Lines SFA</t>
  </si>
  <si>
    <t>573 SFA</t>
  </si>
  <si>
    <t>Maintenance of Misc Trans Plant SFA</t>
  </si>
  <si>
    <t>580 SFA</t>
  </si>
  <si>
    <t>Operations Supervision &amp; Eng SFA</t>
  </si>
  <si>
    <t>581 SFA</t>
  </si>
  <si>
    <t>Load Dispatching SFA</t>
  </si>
  <si>
    <t>582 SFA</t>
  </si>
  <si>
    <t>Station Expenses SFA</t>
  </si>
  <si>
    <t>583 SFA</t>
  </si>
  <si>
    <t>Overhead Line Expenses SFA</t>
  </si>
  <si>
    <t>584 SFA</t>
  </si>
  <si>
    <t>Underground Line Expenses SFA</t>
  </si>
  <si>
    <t>590 SFA</t>
  </si>
  <si>
    <t>591 SFA</t>
  </si>
  <si>
    <t>592 SFA</t>
  </si>
  <si>
    <t>Maintenance of Station Equipment SFA</t>
  </si>
  <si>
    <t>593 SFA</t>
  </si>
  <si>
    <t>Maintenance of Overhead Lines SFA</t>
  </si>
  <si>
    <t>594 SFA</t>
  </si>
  <si>
    <t>595 SFA</t>
  </si>
  <si>
    <t>Maintenance of Line Transformers SFA</t>
  </si>
  <si>
    <t>l</t>
  </si>
  <si>
    <t>m</t>
  </si>
  <si>
    <t>n</t>
  </si>
  <si>
    <t>o</t>
  </si>
  <si>
    <t>BIG COUNTRY</t>
  </si>
  <si>
    <t>GREENBELT</t>
  </si>
  <si>
    <t>SOUTH PLAINS</t>
  </si>
  <si>
    <t>360 SFA</t>
  </si>
  <si>
    <t>361 SFA</t>
  </si>
  <si>
    <t>362 SFA</t>
  </si>
  <si>
    <t>364 SFA</t>
  </si>
  <si>
    <t>Poles, Towers &amp; Fixtures SFA</t>
  </si>
  <si>
    <t>365 SFA</t>
  </si>
  <si>
    <t>366 SFA</t>
  </si>
  <si>
    <t>367 SFA</t>
  </si>
  <si>
    <t>368 SFA</t>
  </si>
  <si>
    <t>Line Transformers SFA</t>
  </si>
  <si>
    <t>Check</t>
  </si>
  <si>
    <t>Direct to SFA</t>
  </si>
  <si>
    <t>Delivery Points Member</t>
  </si>
  <si>
    <t>Delivery Points Region</t>
  </si>
  <si>
    <t>Total/SPP</t>
  </si>
  <si>
    <t>Transmission O&amp;M w/Acct 565</t>
  </si>
  <si>
    <t>Wage &amp; Salary Member</t>
  </si>
  <si>
    <t>Wage &amp; Salary Region</t>
  </si>
  <si>
    <t>Transmission Other</t>
  </si>
  <si>
    <t>Total Plant Investment</t>
  </si>
  <si>
    <t>Wages &amp; Salary Ratio</t>
  </si>
  <si>
    <t>Wages &amp; Salary less A&amp;G (by DP)</t>
  </si>
  <si>
    <t>Transmission Plant w/o Gen Step-Up</t>
  </si>
  <si>
    <t>Investment Ratio</t>
  </si>
  <si>
    <t>Trans Plant - Accts 355 &amp; 356</t>
  </si>
  <si>
    <t>Dist Plant - Acct 362</t>
  </si>
  <si>
    <t>Trans Plant Investment w/o Step-Up</t>
  </si>
  <si>
    <t>Trans Plant Investment w/o Step-Up, 350 &amp; 359</t>
  </si>
  <si>
    <t>Dist Plant Investment w/o 360</t>
  </si>
  <si>
    <t>Trans &amp; Dist Plant less 350, 359 &amp; 360</t>
  </si>
  <si>
    <t>Trans &amp; Dist Plant Investment w/o 350, 359, 360</t>
  </si>
  <si>
    <t>Direct to Non-Transmission</t>
  </si>
  <si>
    <t>Trans Plant less 350 &amp; 359</t>
  </si>
  <si>
    <t>Transmission to Transmission Function</t>
  </si>
  <si>
    <t>No Allocation to Transmission Function</t>
  </si>
  <si>
    <t>q</t>
  </si>
  <si>
    <t>r</t>
  </si>
  <si>
    <t>s</t>
  </si>
  <si>
    <t>t</t>
  </si>
  <si>
    <t>u</t>
  </si>
  <si>
    <t>v</t>
  </si>
  <si>
    <t>w</t>
  </si>
  <si>
    <t>x</t>
  </si>
  <si>
    <t>y</t>
  </si>
  <si>
    <t>z</t>
  </si>
  <si>
    <t>aa</t>
  </si>
  <si>
    <t>All to Non-Transmission</t>
  </si>
  <si>
    <t>Trans Plant Investment - Accts 355 &amp; 356</t>
  </si>
  <si>
    <t>Dist Plant Investment - Acct 362</t>
  </si>
  <si>
    <t>Trans Plant Investment to Transmission Function</t>
  </si>
  <si>
    <t>Dist Plant Investment to Transmission Function</t>
  </si>
  <si>
    <t>Dist Plant Investment - Acct 362 to Transmission Function</t>
  </si>
  <si>
    <t>Trans Plant Investment - Accts 355 &amp; 356 to Transmission Function</t>
  </si>
  <si>
    <t>Trans &amp; Dist Plant Investment to Transmission Function</t>
  </si>
  <si>
    <t>SFA Investment</t>
  </si>
  <si>
    <t>Total SFA Trans &amp; Dist Plant Investment</t>
  </si>
  <si>
    <t>Total SFA Allocation to Transmission Function</t>
  </si>
  <si>
    <t>Allocate Wages by DP</t>
  </si>
  <si>
    <t>Total SFA Direct</t>
  </si>
  <si>
    <t>SFA Plant to Transmission Function Ratio</t>
  </si>
  <si>
    <t>Maintenance Station Equipment SFA</t>
  </si>
  <si>
    <t>Maintenance OH Lines SFA</t>
  </si>
  <si>
    <t>Total Administrative &amp; General O&amp;M Expenses before Allocation</t>
  </si>
  <si>
    <t>A&amp;G Transmission &amp; SFA Allocation</t>
  </si>
  <si>
    <t>Remaining A&amp;G Less Allocations</t>
  </si>
  <si>
    <t>Transmission Plant SFA</t>
  </si>
  <si>
    <t>Distribution Plant SFA</t>
  </si>
  <si>
    <t>General Plant Trans &amp; SFA Allocation</t>
  </si>
  <si>
    <t>SFA Taxes</t>
  </si>
  <si>
    <t>Transmission Taxes</t>
  </si>
  <si>
    <t>Other Taxes</t>
  </si>
  <si>
    <t>Common Interest</t>
  </si>
  <si>
    <t>Common Taxes</t>
  </si>
  <si>
    <t>Transmission Interest</t>
  </si>
  <si>
    <t>SFA Margin</t>
  </si>
  <si>
    <t>Distribution to Transmission Function</t>
  </si>
  <si>
    <t>Trans &amp; Dist Plant less 350, 359, 360</t>
  </si>
  <si>
    <t>Total Trans &amp; Dist Plant Investment</t>
  </si>
  <si>
    <t>Total Trans &amp; Dist Plant Allocated to Transmission Function</t>
  </si>
  <si>
    <t>Ratio T&amp;D Plant to T&amp;D Plant Allocated to Transmission Function</t>
  </si>
  <si>
    <t>Trans &amp; Dist Expenses w/o A&amp;G</t>
  </si>
  <si>
    <t>Trans &amp; Dist Plant Allocation to Transmission Function</t>
  </si>
  <si>
    <t>Cash Before DS</t>
  </si>
  <si>
    <t>Total Revenue Requirement less Margin</t>
  </si>
  <si>
    <t>Allocation Factors</t>
  </si>
  <si>
    <t>----------------------</t>
  </si>
  <si>
    <t>Form 1</t>
  </si>
  <si>
    <t>ab</t>
  </si>
  <si>
    <t>ac</t>
  </si>
  <si>
    <t>HOWARD 115</t>
  </si>
  <si>
    <t>HOWARDWICK</t>
  </si>
  <si>
    <t>p336, L1</t>
  </si>
  <si>
    <t>Less:</t>
  </si>
  <si>
    <t>Schedule B-1.0</t>
  </si>
  <si>
    <t>Schedule C-1.0</t>
  </si>
  <si>
    <t>Schedule D-1.0</t>
  </si>
  <si>
    <t>Schedule E-1.0</t>
  </si>
  <si>
    <t>Schedule F-1.0</t>
  </si>
  <si>
    <t>Schedule H-1.0</t>
  </si>
  <si>
    <t>Less: No</t>
  </si>
  <si>
    <t>New SFA</t>
  </si>
  <si>
    <t>p</t>
  </si>
  <si>
    <t>ad</t>
  </si>
  <si>
    <t>ae</t>
  </si>
  <si>
    <t>af</t>
  </si>
  <si>
    <t>ag</t>
  </si>
  <si>
    <t>Operating Expenses w/o A&amp;G</t>
  </si>
  <si>
    <t>Total Trans &amp; Dist Expenses</t>
  </si>
  <si>
    <t>Ratio T&amp;D Expenses to T&amp;D Expenses Allocated to Transmission Function</t>
  </si>
  <si>
    <t>Total Trans &amp; Dist Expenses Allocated to Transmission Function</t>
  </si>
  <si>
    <t>Operating Expenses w/o A&amp;G Ratio</t>
  </si>
  <si>
    <t>Transmission O&amp;M Expenses</t>
  </si>
  <si>
    <t>Less 560</t>
  </si>
  <si>
    <t>Transmission O&amp;M Expenses w/o 560</t>
  </si>
  <si>
    <t>Less 565</t>
  </si>
  <si>
    <t>Transmission O&amp;M Expenses w/o 560 and 565</t>
  </si>
  <si>
    <t>Transmission O&amp;M Expenses w/o 560 Ratio</t>
  </si>
  <si>
    <t>Transmission O&amp;M Expenses w/o 560 and 565 Ratio</t>
  </si>
  <si>
    <t>Transmission O&amp;M w/o Acct 565</t>
  </si>
  <si>
    <t>Trans &amp; Dist Expense Allocation to Transmission Function</t>
  </si>
  <si>
    <t>L15 + L16</t>
  </si>
  <si>
    <t>Distribution O&amp;M</t>
  </si>
  <si>
    <t>-------------------------------------------------------------------</t>
  </si>
  <si>
    <t>OTHER</t>
  </si>
  <si>
    <t>Direct - Other</t>
  </si>
  <si>
    <t>Amortization Regulatory Debits</t>
  </si>
  <si>
    <t>Amortization Regulatory Credits</t>
  </si>
  <si>
    <t>Station Equipment (Other)</t>
  </si>
  <si>
    <t>Total SPP Transmission</t>
  </si>
  <si>
    <t>New DP (As needed)</t>
  </si>
  <si>
    <t>Note: See Usage Workpaper for Detailed Usage</t>
  </si>
  <si>
    <t>is based on representative allocation factors based on an analysis of substation owned by GSEC.</t>
  </si>
  <si>
    <t>Summary of Changes to the SPP Transmission Rates Template</t>
  </si>
  <si>
    <t>Description of Change</t>
  </si>
  <si>
    <t>Summary</t>
  </si>
  <si>
    <t>A-1.0</t>
  </si>
  <si>
    <t>Form 1 Plant</t>
  </si>
  <si>
    <t>TransPlnt</t>
  </si>
  <si>
    <t>Plant</t>
  </si>
  <si>
    <t>Form1Exp</t>
  </si>
  <si>
    <t>Expenses</t>
  </si>
  <si>
    <t>TransExp</t>
  </si>
  <si>
    <t>Usage</t>
  </si>
  <si>
    <t>Debt</t>
  </si>
  <si>
    <t>Sub WP</t>
  </si>
  <si>
    <t>Delivery Pts</t>
  </si>
  <si>
    <t>Usage WP</t>
  </si>
  <si>
    <t>B-1.0</t>
  </si>
  <si>
    <t>C-1.0</t>
  </si>
  <si>
    <t>D-1.0</t>
  </si>
  <si>
    <t>E-1.0</t>
  </si>
  <si>
    <t>F-1.0</t>
  </si>
  <si>
    <t>G-1.0</t>
  </si>
  <si>
    <t>H-1.0</t>
  </si>
  <si>
    <t>I-1.0</t>
  </si>
  <si>
    <t>J-1.0</t>
  </si>
  <si>
    <t>K-1.0</t>
  </si>
  <si>
    <t>L-1.0</t>
  </si>
  <si>
    <t>N/A</t>
  </si>
  <si>
    <t>Schedule was removed.  The SFA margin calculations are now in Schedule C-1.0 - Expenses, rows 270-278.</t>
  </si>
  <si>
    <t>-----------------------</t>
  </si>
  <si>
    <t>-----------------------------------------------</t>
  </si>
  <si>
    <t>No changes made.</t>
  </si>
  <si>
    <t>Rows were added to list all of the O&amp;M Expense Major Accounts (Steam Power Generation, Regional Market, Customer Accounts, Customer Service) to match the Form 1 accounts and total.  The row for Non Operating Income was removed. A column was added to accomodate a new SFA being added. References were updated to reflect changes in other schedule numbers.</t>
  </si>
  <si>
    <t>Original Tab</t>
  </si>
  <si>
    <t>Original Schedule</t>
  </si>
  <si>
    <t>New Tab</t>
  </si>
  <si>
    <t>New Schedule</t>
  </si>
  <si>
    <t>----------------</t>
  </si>
  <si>
    <t>------------------</t>
  </si>
  <si>
    <t>Changes made to match SSR delivery points and to reflect current delivery points.</t>
  </si>
  <si>
    <t>Less: OATT Actual</t>
  </si>
  <si>
    <t>Add: OATT Contract</t>
  </si>
  <si>
    <t>Schedule I-1.0</t>
  </si>
  <si>
    <t>Sections for non-SPP SFA's were combined (Concho &amp; Coleman) into one "Other" section.  Other also includes other transmission services, non-transmission and Taylor (non-SPP SFA).  Rows were added to accomodate a new SFA.</t>
  </si>
  <si>
    <t>New workpaper that is similar to the old Usage schedule and has all of the detail for each of the SFA's delivery points.  Lines were added to accommodate for changes in the delivery points. A change was made to remove the actual usage for the OATT customer on SPEC and to add back in the contract usage.</t>
  </si>
  <si>
    <t>Date of Change</t>
  </si>
  <si>
    <t>Previous schedules B-1.0 and C-1.0 are combined into one new comprehensive schedule B-1.0 - Plant that incorporates all Form 1 Electric Plant In Service accounts from pages 204-207, including lines for SFA’s in the relevant Transmission Plant and Distribution Plant accounts.  Allocation Factors were added for every account where previously there were only Allocation Factors for the accounts that were populated.  As accounting changes occur, the template needs to have all Form 1 accounts and corresponding Allocation Factors.  A column for a new SFA was added.  Non-SPP SFA's (Concho &amp; Coleman) were combined into Other.  Other also includes other transmission services, non-transmission and Taylor (non-SPP SFA).</t>
  </si>
  <si>
    <t>Previous schedules D-1.0 and E-1.0 were combined into one new comprehensive schedule C-1.0 - Expenses that incorporates all Form 1 Electric Operation and Maintenance Expenses from pages 320-323, including lines for SFA’s in the relevant Transmission Expenses and Distribution Expenses accounts. Allocation Factors were added for every account where previously there were only Allocation Factors for the accounts that were populated.  As accounting changes occur, the template needs to have all Form 1 accounts and corresponding Allocation Factors.  Columns c – g in Transmission Expenses &amp; Distribution Expenses are SFA inputs from the Foot Note Data of the Form 1, pages 450.1 &amp; 450.2.  These inputs were previously from GSEC company books and records.  A column for a new SFA was added.  Non-SPP SFA's (Concho &amp; Coleman) were combined into Other.  Other also includes other transmission services, non-transmission and Taylor (non-SPP SFA).</t>
  </si>
  <si>
    <t>Removed the individual delivery points for each SFA and now have the total for each SFA – BCEC, GBEC, SPEC and a new SFA.</t>
  </si>
  <si>
    <t>New Allocation Factors were added.  Schedule B-1.0 - Plant, rows 107-133 show the development of plant related Allocation Factors.  Schedule C-1.0 - Expenses, rows 261-267 show the development of the expense related Allocation Factors. Schedule D-1.0, rows 11-30 show the development of additional Allocation Factors.</t>
  </si>
  <si>
    <t>Note: The DSC will remain fixed at 1.5 until a FPA Section 205 filing</t>
  </si>
  <si>
    <t>Note:  Data from FERC Form 1 and company's books and records</t>
  </si>
  <si>
    <t>Note: Reference FERC Form 1 page 450.1 Footnote Data</t>
  </si>
  <si>
    <t xml:space="preserve"> </t>
  </si>
  <si>
    <t>Depreciation Rates</t>
  </si>
  <si>
    <t>Note:  Data from FERC Form 1</t>
  </si>
  <si>
    <t>Account</t>
  </si>
  <si>
    <t>Schedule J-1.0</t>
  </si>
  <si>
    <t>SCADA GSEC</t>
  </si>
  <si>
    <t>PH WIND AUX LOAD</t>
  </si>
  <si>
    <t>Less: 360 and 374</t>
  </si>
  <si>
    <t>Total Dist Plant less 360 and 374</t>
  </si>
  <si>
    <t>p114, L12</t>
  </si>
  <si>
    <t>p114, L13</t>
  </si>
  <si>
    <t>Note: Allocation Factor 301 will remain Fixed until a FPA Section 205 filing</t>
  </si>
  <si>
    <t>Schedule G-1.0</t>
  </si>
  <si>
    <t>Per FERC staff request, Total Distribution Plant - Lines 124-127, were modified to remove Account 374.</t>
  </si>
  <si>
    <t xml:space="preserve">Expenses </t>
  </si>
  <si>
    <t>Per FERC staff request, Lines 46 (Account 556 SCADA), 226 (Depreciation - Transmission Plant), 228 (Depreciation - SCADA GSEC), 241 (Transmission Taxes) and 250 (Transmission Interest), Column H AF was changed from 208 to 204 to accurately allocate the expenses between SPP and ERCOT.</t>
  </si>
  <si>
    <t>Lines 234 and 235 - Amortization Regulatory Debits/Credits - Form 1 reference was changed from page 232, Line 1 to page 114, Lines 12 &amp; 13.</t>
  </si>
  <si>
    <r>
      <t xml:space="preserve">Added - </t>
    </r>
    <r>
      <rPr>
        <sz val="11"/>
        <color rgb="FF000000"/>
        <rFont val="Calibri"/>
        <family val="2"/>
        <scheme val="minor"/>
      </rPr>
      <t>Note: Allocation Factor 301 will remain Fixed until a FPA Section 205 filing that was inadvertently omitted during revision of the template.</t>
    </r>
  </si>
  <si>
    <t>Summary of Regulatory Asset Debits and Credits</t>
  </si>
  <si>
    <t>Regulatory Debits</t>
  </si>
  <si>
    <t>Regulatory Credits</t>
  </si>
  <si>
    <t>p323, L185 - L198</t>
  </si>
  <si>
    <t>MILWAUKEE</t>
  </si>
  <si>
    <t>Kw</t>
  </si>
  <si>
    <t>LEPRINO SUB</t>
  </si>
  <si>
    <t>Line
No.</t>
  </si>
  <si>
    <t/>
  </si>
  <si>
    <t>STATEMENT OF INCOME</t>
  </si>
  <si>
    <t>Title of
Account
(a)</t>
  </si>
  <si>
    <t>(Ref.)
Page
No.
(b)</t>
  </si>
  <si>
    <t>Total
Current Year
to Date
Balance for
Quarter/Year
(c)</t>
  </si>
  <si>
    <t>Total Prior
Year to Date
Balance for
Quarter/Year
(d)</t>
  </si>
  <si>
    <t>Current 3
Months
Ended -Quarterly
Only - No
4th
Quarter
(e)</t>
  </si>
  <si>
    <t>Prior 3
Months
Ended -Quarterly
Only - No
4th
Quarter
(f)</t>
  </si>
  <si>
    <t>Electric
Utility
Current
Year to
Date (in
dollars)
(g)</t>
  </si>
  <si>
    <t>Electric
Utility
Previous
Year to
Date (in
dollars)
(h)</t>
  </si>
  <si>
    <t>Other Income</t>
  </si>
  <si>
    <t>Income Taxes-Other (409.2)</t>
  </si>
  <si>
    <t>234,
272</t>
  </si>
  <si>
    <t>ELECTRIC PLANT IN SERVICE (Account 101, 102, 103 and 106)</t>
  </si>
  <si>
    <t>Account
(a)</t>
  </si>
  <si>
    <t>Balance
Beginning of
Year
(b)</t>
  </si>
  <si>
    <t>Additions
(c)</t>
  </si>
  <si>
    <t>Retirements
(d)</t>
  </si>
  <si>
    <t>Adjustments
(e)</t>
  </si>
  <si>
    <t>Transfers
(f)</t>
  </si>
  <si>
    <t>Balance at
End of Year
(g)</t>
  </si>
  <si>
    <t>1. INTANGIBLE PLANT</t>
  </si>
  <si>
    <t>(301) Organization</t>
  </si>
  <si>
    <t>2. PRODUCTION PLANT</t>
  </si>
  <si>
    <t>A. Steam Production Plant</t>
  </si>
  <si>
    <t>(313) Engines and Engine-Driven Generators</t>
  </si>
  <si>
    <t>(314) Turbogenerator Units</t>
  </si>
  <si>
    <t>B. Nuclear Production Plant</t>
  </si>
  <si>
    <t>(323) Turbogenerator Units</t>
  </si>
  <si>
    <t>(343) Prime Movers</t>
  </si>
  <si>
    <t>(344) Generators</t>
  </si>
  <si>
    <t>3. Transmission Plant</t>
  </si>
  <si>
    <t>(353) Station Equipment</t>
  </si>
  <si>
    <t>(354) Towers and Fixtures</t>
  </si>
  <si>
    <t>(355) Poles and Fixtures</t>
  </si>
  <si>
    <t>(357) Underground Conduit</t>
  </si>
  <si>
    <t>(359) Roads and Trails</t>
  </si>
  <si>
    <t>4. Distribution Plant</t>
  </si>
  <si>
    <t>(362) Station Equipment</t>
  </si>
  <si>
    <t>(366) Underground Conduit</t>
  </si>
  <si>
    <t>(368) Line Transformers</t>
  </si>
  <si>
    <t>(369) Services</t>
  </si>
  <si>
    <t>(370) Meters</t>
  </si>
  <si>
    <t>(382) Computer Hardware</t>
  </si>
  <si>
    <t>(383) Computer Software</t>
  </si>
  <si>
    <t>(393) Stores Equipment</t>
  </si>
  <si>
    <t>ELECTRIC OPERATION AND MAINTENANCE EXPENSES</t>
  </si>
  <si>
    <t>Amount for Current Year
(b)</t>
  </si>
  <si>
    <t>1. POWER PRODUCTION EXPENSES</t>
  </si>
  <si>
    <t>A. Steam Power Generation</t>
  </si>
  <si>
    <t>Operation</t>
  </si>
  <si>
    <t>(500) Operation Supervision and Engineering</t>
  </si>
  <si>
    <t>(501) Fuel</t>
  </si>
  <si>
    <t>(502) Steam Expenses</t>
  </si>
  <si>
    <t>(503) Steam from Other Sources</t>
  </si>
  <si>
    <t>(Less) (504) Steam Transferred-Cr.</t>
  </si>
  <si>
    <t>(505) Electric Expenses</t>
  </si>
  <si>
    <t>(506) Miscellaneous Steam Power Expenses</t>
  </si>
  <si>
    <t>(507) Rents</t>
  </si>
  <si>
    <t>(509) Allowances</t>
  </si>
  <si>
    <t>TOTAL Operation (Enter Total of Lines 4 thru 12)</t>
  </si>
  <si>
    <t>Maintenance</t>
  </si>
  <si>
    <t>(510) Maintenance Supervision and Engineering</t>
  </si>
  <si>
    <t>(511) Maintenance of Structures</t>
  </si>
  <si>
    <t>(512) Maintenance of Boiler Plant</t>
  </si>
  <si>
    <t>(513) Maintenance of Electric Plant</t>
  </si>
  <si>
    <t>(514) Maintenance of Miscellaneous Steam Plant</t>
  </si>
  <si>
    <t>TOTAL Maintenance (Enter Total of Lines 15 thru 19)</t>
  </si>
  <si>
    <t>B. Nuclear Power Generation</t>
  </si>
  <si>
    <t>(517) Operation Supervision and Engineering</t>
  </si>
  <si>
    <t>(518) Fuel</t>
  </si>
  <si>
    <t>(519) Coolants and Water</t>
  </si>
  <si>
    <t>(520) Steam Expenses</t>
  </si>
  <si>
    <t>(521) Steam from Other Sources</t>
  </si>
  <si>
    <t>(Less) (522) Steam Transferred-Cr.</t>
  </si>
  <si>
    <t>(523) Electric Expenses</t>
  </si>
  <si>
    <t>(524) Miscellaneous Nuclear Power Expenses</t>
  </si>
  <si>
    <t>(525) Rents</t>
  </si>
  <si>
    <t>TOTAL Operation (Enter Total of lines 24 thru 32)</t>
  </si>
  <si>
    <t>(528) Maintenance Supervision and Engineering</t>
  </si>
  <si>
    <t>(529) Maintenance of Structures</t>
  </si>
  <si>
    <t>(530) Maintenance of Reactor Plant Equipment</t>
  </si>
  <si>
    <t>(531) Maintenance of Electric Plant</t>
  </si>
  <si>
    <t>(532) Maintenance of Miscellaneous Nuclear Plant</t>
  </si>
  <si>
    <t>TOTAL Maintenance (Enter Total of lines 35 thru 39)</t>
  </si>
  <si>
    <t>C. Hydraulic Power Generation</t>
  </si>
  <si>
    <t>(535) Operation Supervision and Engineering</t>
  </si>
  <si>
    <t>(536) Water for Power</t>
  </si>
  <si>
    <t>(537) Hydraulic Expenses</t>
  </si>
  <si>
    <t>(538) Electric Expenses</t>
  </si>
  <si>
    <t>(540) Rents</t>
  </si>
  <si>
    <t>TOTAL Operation (Enter Total of Lines 44 thru 49)</t>
  </si>
  <si>
    <t>C. Hydraulic Power Generation (Continued)</t>
  </si>
  <si>
    <t>(542) Maintenance of Structures</t>
  </si>
  <si>
    <t>(543) Maintenance of Reservoirs, Dams, and Waterways</t>
  </si>
  <si>
    <t>(544) Maintenance of Electric Plant</t>
  </si>
  <si>
    <t>(545) Maintenance of Miscellaneous Hydraulic Plant</t>
  </si>
  <si>
    <t>TOTAL Maintenance (Enter Total of lines 53 thru 57)</t>
  </si>
  <si>
    <t>D. Other Power Generation</t>
  </si>
  <si>
    <t>(546) Operation Supervision and Engineering</t>
  </si>
  <si>
    <t>(547) Fuel</t>
  </si>
  <si>
    <t>(548) Generation Expenses</t>
  </si>
  <si>
    <t>(549) Miscellaneous Other Power Generation Expenses</t>
  </si>
  <si>
    <t>(550) Rents</t>
  </si>
  <si>
    <t>TOTAL Operation (Enter Total of Lines 62 thru 67)</t>
  </si>
  <si>
    <t>(551) Maintenance Supervision and Engineering</t>
  </si>
  <si>
    <t>(552) Maintenance of Structures</t>
  </si>
  <si>
    <t>(553) Maintenance of Generating and Electric Plant</t>
  </si>
  <si>
    <t>TOTAL Maintenance (Enter Total of Lines 69 thru 72)</t>
  </si>
  <si>
    <t>E. Other Power Supply Expenses</t>
  </si>
  <si>
    <t>(555) Purchased Power</t>
  </si>
  <si>
    <t>(555.1) Power Purchased for Storage Operations</t>
  </si>
  <si>
    <t>(556) System Control and Load Dispatching</t>
  </si>
  <si>
    <t>(557) Other Expenses</t>
  </si>
  <si>
    <t>2. TRANSMISSION EXPENSES</t>
  </si>
  <si>
    <t>(560) Operation Supervision and Engineering</t>
  </si>
  <si>
    <t>(561.1) Load Dispatch-Reliability</t>
  </si>
  <si>
    <t>(561.4) Scheduling, System Control and Dispatch Services</t>
  </si>
  <si>
    <t>(561.5) Reliability, Planning and Standards Development</t>
  </si>
  <si>
    <t>(561.6) Transmission Service Studies</t>
  </si>
  <si>
    <t>(561.7) Generation Interconnection Studies</t>
  </si>
  <si>
    <t>(563) Overhead Lines Expenses</t>
  </si>
  <si>
    <t>(564) Underground Lines Expenses</t>
  </si>
  <si>
    <t>(565) Transmission of Electricity by Others</t>
  </si>
  <si>
    <t>(566) Miscellaneous Transmission Expenses</t>
  </si>
  <si>
    <t>(567) Rents</t>
  </si>
  <si>
    <t>TOTAL Operation (Enter Total of Lines 83 thru 98)</t>
  </si>
  <si>
    <t>(568) Maintenance Supervision and Engineering</t>
  </si>
  <si>
    <t>(569) Maintenance of Structures</t>
  </si>
  <si>
    <t>(569.1) Maintenance of Computer Hardware</t>
  </si>
  <si>
    <t>(569.2) Maintenance of Computer Software</t>
  </si>
  <si>
    <t>(569.3) Maintenance of Communication Equipment</t>
  </si>
  <si>
    <t>(570) Maintenance of Station Equipment</t>
  </si>
  <si>
    <t>(571) Maintenance of Overhead Lines</t>
  </si>
  <si>
    <t>(572) Maintenance of Underground Lines</t>
  </si>
  <si>
    <t>(573) Maintenance of Miscellaneous Transmission Plant</t>
  </si>
  <si>
    <t>TOTAL Maintenance (Total of Lines 101 thru 110)</t>
  </si>
  <si>
    <t>3. REGIONAL MARKET EXPENSES</t>
  </si>
  <si>
    <t>(575.1) Operation Supervision</t>
  </si>
  <si>
    <t>(575.2) Day-Ahead and Real-Time Market Facilitation</t>
  </si>
  <si>
    <t>(575.3) Transmission Rights Market Facilitation</t>
  </si>
  <si>
    <t>(575.4) Capacity Market Facilitation</t>
  </si>
  <si>
    <t>(575.5) Ancillary Services Market Facilitation</t>
  </si>
  <si>
    <t>(575.6) Market Monitoring and Compliance</t>
  </si>
  <si>
    <t>(575.8) Rents</t>
  </si>
  <si>
    <t>Total Operation (Lines 115 thru 122)</t>
  </si>
  <si>
    <t>(576.1) Maintenance of Structures and Improvements</t>
  </si>
  <si>
    <t>(576.2) Maintenance of Computer Hardware</t>
  </si>
  <si>
    <t>(576.3) Maintenance of Computer Software</t>
  </si>
  <si>
    <t>(576.4) Maintenance of Communication Equipment</t>
  </si>
  <si>
    <t>Total Maintenance (Lines 125 thru 129)</t>
  </si>
  <si>
    <t>(580) Operation Supervision and Engineering</t>
  </si>
  <si>
    <t>(581) Load Dispatching</t>
  </si>
  <si>
    <t>(582) Station Expenses</t>
  </si>
  <si>
    <t>(583) Overhead Line Expenses</t>
  </si>
  <si>
    <t>(584) Underground Line Expenses</t>
  </si>
  <si>
    <t>(585) Street Lighting and Signal System Expenses</t>
  </si>
  <si>
    <t>(586) Meter Expenses</t>
  </si>
  <si>
    <t>(587) Customer Installations Expenses</t>
  </si>
  <si>
    <t>(588) Miscellaneous Expenses</t>
  </si>
  <si>
    <t>(589) Rents</t>
  </si>
  <si>
    <t>TOTAL Operation (Enter Total of Lines 134 thru 143)</t>
  </si>
  <si>
    <t>(590) Maintenance Supervision and Engineering</t>
  </si>
  <si>
    <t>(591) Maintenance of Structures</t>
  </si>
  <si>
    <t>(592) Maintenance of Station Equipment</t>
  </si>
  <si>
    <t>(593) Maintenance of Overhead Lines</t>
  </si>
  <si>
    <t>(594) Maintenance of Underground Lines</t>
  </si>
  <si>
    <t>(595) Maintenance of Line Transformers</t>
  </si>
  <si>
    <t>(596) Maintenance of Street Lighting and Signal Systems</t>
  </si>
  <si>
    <t>(597) Maintenance of Meters</t>
  </si>
  <si>
    <t>(598) Maintenance of Miscellaneous Distribution Plant</t>
  </si>
  <si>
    <t>TOTAL Maintenance (Total of Lines 146 thru 154)</t>
  </si>
  <si>
    <t>TOTAL Distribution Expenses (Total of Lines 144 and 155)</t>
  </si>
  <si>
    <t>(901) Supervision</t>
  </si>
  <si>
    <t>(902) Meter Reading Expenses</t>
  </si>
  <si>
    <t>(903) Customer Records and Collection Expenses</t>
  </si>
  <si>
    <t>(904) Uncollectible Accounts</t>
  </si>
  <si>
    <t>(905) Miscellaneous Customer Accounts Expenses</t>
  </si>
  <si>
    <t>(907) Supervision</t>
  </si>
  <si>
    <t>(908) Customer Assistance Expenses</t>
  </si>
  <si>
    <t>(909) Informational and Instructional Expenses</t>
  </si>
  <si>
    <t>(911) Supervision</t>
  </si>
  <si>
    <t>(912) Demonstrating and Selling Expenses</t>
  </si>
  <si>
    <t>(913) Advertising Expenses</t>
  </si>
  <si>
    <t>(916) Miscellaneous Sales Expenses</t>
  </si>
  <si>
    <t>TOTAL Sales Expenses (Enter Total of Lines 174 thru 177)</t>
  </si>
  <si>
    <t>(920) Administrative and General Salaries</t>
  </si>
  <si>
    <t>(921) Office Supplies and Expenses</t>
  </si>
  <si>
    <t>(Less) (922) Administrative Expenses Transferred-Credit</t>
  </si>
  <si>
    <t>(923) Outside Services Employed</t>
  </si>
  <si>
    <t>(924) Property Insurance</t>
  </si>
  <si>
    <t>(925) Injuries and Damages</t>
  </si>
  <si>
    <t>(926) Employee Pensions and Benefits</t>
  </si>
  <si>
    <t>(927) Franchise Requirements</t>
  </si>
  <si>
    <t>(928) Regulatory Commission Expenses</t>
  </si>
  <si>
    <t>(929) (Less) Duplicate Charges-Cr.</t>
  </si>
  <si>
    <t>(930.1) General Advertising Expenses</t>
  </si>
  <si>
    <t>(930.2) Miscellaneous General Expenses</t>
  </si>
  <si>
    <t>(931) Rents</t>
  </si>
  <si>
    <t>TOTAL Operation (Enter Total of Lines 181 thru 193)</t>
  </si>
  <si>
    <t>(935) Maintenance of General Plant</t>
  </si>
  <si>
    <t>p321, L71.1</t>
  </si>
  <si>
    <t>p321, L76.1</t>
  </si>
  <si>
    <t>Power Purchased for Storage Operations</t>
  </si>
  <si>
    <t>592.2 SFA</t>
  </si>
  <si>
    <t>p322, L148.1</t>
  </si>
  <si>
    <t>p320, L18.1</t>
  </si>
  <si>
    <t>p320, L18.2</t>
  </si>
  <si>
    <t>p320, L18.3</t>
  </si>
  <si>
    <t>p321, L71.2</t>
  </si>
  <si>
    <t>p321, L71.3</t>
  </si>
  <si>
    <t>Bundled Environmental Credits</t>
  </si>
  <si>
    <t>Unbundled Environmental Credits</t>
  </si>
  <si>
    <t>p321, L76.2</t>
  </si>
  <si>
    <t>p321,L76.3</t>
  </si>
  <si>
    <t>592.3 SFA</t>
  </si>
  <si>
    <t>592.4 SFA</t>
  </si>
  <si>
    <t>p322, L148.2</t>
  </si>
  <si>
    <t>p322, L148.3</t>
  </si>
  <si>
    <t>p323, L196.1</t>
  </si>
  <si>
    <t>p323, L196.2</t>
  </si>
  <si>
    <t>p323, L196.3</t>
  </si>
  <si>
    <t>p205, L13.1</t>
  </si>
  <si>
    <t>p205, L13.2</t>
  </si>
  <si>
    <t>p205, L13.3</t>
  </si>
  <si>
    <t>351.1 SFA</t>
  </si>
  <si>
    <t>351.2 SFA</t>
  </si>
  <si>
    <t>351.3 SFA</t>
  </si>
  <si>
    <t>Computer Hardware SFA</t>
  </si>
  <si>
    <t>Computer Software SFA</t>
  </si>
  <si>
    <t>Communication Equipment SFA</t>
  </si>
  <si>
    <t>p207, L48.2</t>
  </si>
  <si>
    <t>p207, L48.3</t>
  </si>
  <si>
    <t>p207, L48.4</t>
  </si>
  <si>
    <t>363.1 SFA</t>
  </si>
  <si>
    <t>363.2 SFA</t>
  </si>
  <si>
    <t>363.3 SFA</t>
  </si>
  <si>
    <t>p207, L63.1</t>
  </si>
  <si>
    <t>p207, L63.2</t>
  </si>
  <si>
    <t>p207, L63.3</t>
  </si>
  <si>
    <t>p207, L94.1</t>
  </si>
  <si>
    <t>p207, L94.2</t>
  </si>
  <si>
    <t>Solar Production</t>
  </si>
  <si>
    <t>Wind Production</t>
  </si>
  <si>
    <t>Energy Storage</t>
  </si>
  <si>
    <t>Solar Generation</t>
  </si>
  <si>
    <t>Wind Generation</t>
  </si>
  <si>
    <t>Other Renewable Generation</t>
  </si>
  <si>
    <t>Operation Supervision and Engineering - Production</t>
  </si>
  <si>
    <t>Operation Supervision and Engineering - Transmission</t>
  </si>
  <si>
    <t>Operation of Energy Storage Equipment - Production</t>
  </si>
  <si>
    <t>Operation of Energy Storage Equipment - Transmission</t>
  </si>
  <si>
    <t>Storage Fuel - Production</t>
  </si>
  <si>
    <t>Storage Fuel - Transmission</t>
  </si>
  <si>
    <t>Rents - Production</t>
  </si>
  <si>
    <t>Rents - Transmission</t>
  </si>
  <si>
    <t>Maintenance Supervision and Engineering - Production</t>
  </si>
  <si>
    <t>Maintenance Supervision and Engineering - Transmission</t>
  </si>
  <si>
    <t>Maintenance of Energy Storage Equipment and Structures - Production</t>
  </si>
  <si>
    <t>Maintenance of Energy Storage Equipment and Structures - Transmission</t>
  </si>
  <si>
    <t>Maintenance of Computer Hardware - Production</t>
  </si>
  <si>
    <t>Maintenance of Computer Hardware - Transmission</t>
  </si>
  <si>
    <t>Maintenance of Computer Software - Production</t>
  </si>
  <si>
    <t>Maintenance of Computer Software - Transmission</t>
  </si>
  <si>
    <t>Maintenance of Communication Equipment - Production</t>
  </si>
  <si>
    <t>Maintenance of Communication Equipment - Transmission</t>
  </si>
  <si>
    <t>Maintenance of Miscellaneous Other Energy Storage Plant - Production</t>
  </si>
  <si>
    <t>Maintenance of Miscellaneous Other Energy Storage Plant - Transmission</t>
  </si>
  <si>
    <t>Solar Production Plant</t>
  </si>
  <si>
    <t>Wind Production Plant</t>
  </si>
  <si>
    <t>Other Renewable Production Plant</t>
  </si>
  <si>
    <t>p322, L131.3</t>
  </si>
  <si>
    <t>p322, L131.4</t>
  </si>
  <si>
    <t>p322, L131.5</t>
  </si>
  <si>
    <t>p322, L131.6</t>
  </si>
  <si>
    <t>p322, L131.9</t>
  </si>
  <si>
    <t>p322, L131.10</t>
  </si>
  <si>
    <t>p322, L131.11</t>
  </si>
  <si>
    <t>p322, L131.12</t>
  </si>
  <si>
    <t>p322, L131.13</t>
  </si>
  <si>
    <t>p322, L131.14</t>
  </si>
  <si>
    <t>Total Solar Generation O&amp;M Expenses</t>
  </si>
  <si>
    <t>Total Wind Generation O&amp;M Expenses</t>
  </si>
  <si>
    <t>Energy Storage Expenses - Operation</t>
  </si>
  <si>
    <t>Energy Storage Expenses - Maintenance</t>
  </si>
  <si>
    <t>Total Energy Storage O&amp;M Expenses</t>
  </si>
  <si>
    <t>p336, L5.1</t>
  </si>
  <si>
    <t>p336, L5.2</t>
  </si>
  <si>
    <t>p336, L5.3</t>
  </si>
  <si>
    <t>p336, L9.1</t>
  </si>
  <si>
    <t>Energy Storage Production</t>
  </si>
  <si>
    <t>Energy Storage Transmission</t>
  </si>
  <si>
    <t>Subtotal - Transmission</t>
  </si>
  <si>
    <t>Total Energy Storage - Transmission O&amp;M Expenses</t>
  </si>
  <si>
    <t>Total Transmission + Energy Storage Transmission Expenses</t>
  </si>
  <si>
    <t>Energy Storage Plant - Production</t>
  </si>
  <si>
    <t>Energy Storage Plant - Transmission</t>
  </si>
  <si>
    <t>Line 6 - add line number in cell A11</t>
  </si>
  <si>
    <t>line 19 updated formulas to include energy storage transmission wages</t>
  </si>
  <si>
    <t>p205, L42.1</t>
  </si>
  <si>
    <t>p205, L42.2</t>
  </si>
  <si>
    <t>p205, L42.3</t>
  </si>
  <si>
    <t>TRANSMISSION PLANT</t>
  </si>
  <si>
    <t>350 - Land Rights</t>
  </si>
  <si>
    <t>351.1 - Computer Hardware</t>
  </si>
  <si>
    <t>351.2 - Computer Software</t>
  </si>
  <si>
    <t>351.3 - Communication Equipment</t>
  </si>
  <si>
    <t>352 - Structures and Improvements</t>
  </si>
  <si>
    <t>352 - AEEC Switchyard</t>
  </si>
  <si>
    <t>353 - Station Equipment</t>
  </si>
  <si>
    <t>353 - SCADA Equipment</t>
  </si>
  <si>
    <t>353 - Mustang Station</t>
  </si>
  <si>
    <t>353 - AEEC Switchyard</t>
  </si>
  <si>
    <t>355 - Poles and Fixtures</t>
  </si>
  <si>
    <t>356 - Overhead Conductors &amp; Devices</t>
  </si>
  <si>
    <t>359 - Roads and Trails</t>
  </si>
  <si>
    <t>ENERGY STORAGE PLANT</t>
  </si>
  <si>
    <t>387.1 - Land and Land Rights</t>
  </si>
  <si>
    <t>387.2 - Structures and Improvements</t>
  </si>
  <si>
    <t>387.3 - Energy Storage Equipment</t>
  </si>
  <si>
    <t>387.5 - Collector System</t>
  </si>
  <si>
    <t>387.6 - Generator Step-Up Transformers (GSU)</t>
  </si>
  <si>
    <t>387.7 - Inverters</t>
  </si>
  <si>
    <t>387.8 - Computer Hardware</t>
  </si>
  <si>
    <t>387.9 - Computer Software</t>
  </si>
  <si>
    <t>387.10 - Communication Equipment</t>
  </si>
  <si>
    <t>387.11 - Miscellaneous energy Storage Equipment</t>
  </si>
  <si>
    <t>387.12 - Asset retirement costs for energy storage</t>
  </si>
  <si>
    <t>DISTRIBUTION PLANT</t>
  </si>
  <si>
    <t>360 - Land and Land Rights</t>
  </si>
  <si>
    <t>361 - Structures and Improvements</t>
  </si>
  <si>
    <t>362 - Station Equipment</t>
  </si>
  <si>
    <t>363.1 - Computer Hardware</t>
  </si>
  <si>
    <t>363.2 - Computer Software</t>
  </si>
  <si>
    <t>363.3 - Communication Equipment</t>
  </si>
  <si>
    <t>364 - Poles, Towers and Fixtures</t>
  </si>
  <si>
    <t>365 - Overhead Conductors &amp; Devices</t>
  </si>
  <si>
    <t>367 - Underground Conductors and Devices</t>
  </si>
  <si>
    <t>368 - Line Transformers</t>
  </si>
  <si>
    <t>REGIONAL TRANSMISSION AND MARKET OPERATION PLANT</t>
  </si>
  <si>
    <t>382 - Computer Hardware</t>
  </si>
  <si>
    <t>383 - Computer Software</t>
  </si>
  <si>
    <t>GENERAL PLANT</t>
  </si>
  <si>
    <t>390 - Structures and Improvements</t>
  </si>
  <si>
    <t>391 - Office Furniture and Equipment</t>
  </si>
  <si>
    <t>392 - Transportation Equipment</t>
  </si>
  <si>
    <t>393 - Stores Equipment</t>
  </si>
  <si>
    <t>394 - Tools, Shop and Garage Equipment</t>
  </si>
  <si>
    <t>395 - Laboratory Equipment</t>
  </si>
  <si>
    <t>397.1 - Computer Hardware</t>
  </si>
  <si>
    <t>397.2 - Computer Software</t>
  </si>
  <si>
    <t>397.3 - Communication Equipment</t>
  </si>
  <si>
    <t>398 - Miscellaneous Equipment</t>
  </si>
  <si>
    <t>399 - Other Tangible Property</t>
  </si>
  <si>
    <t>PRODUCTION PLANT</t>
  </si>
  <si>
    <t xml:space="preserve">All Production Not Provided Below for Antelope Station, Elk Station Units 1-4, and Mustang Generating Station Units 1-6 </t>
  </si>
  <si>
    <t>310 - Land and Land Rights</t>
  </si>
  <si>
    <t>311 - Structures and Improvements</t>
  </si>
  <si>
    <t>312 - Boiler Plant Equipment</t>
  </si>
  <si>
    <t>314 - Turbogenertor Units</t>
  </si>
  <si>
    <t>315 - Accessory Electric Equipment</t>
  </si>
  <si>
    <t>315.1 - Computer Hardware</t>
  </si>
  <si>
    <t>315.2 - Computer Software</t>
  </si>
  <si>
    <t>315.3 - Communication Equipment</t>
  </si>
  <si>
    <t>316 - Miscellaneous Power Plant Equipment</t>
  </si>
  <si>
    <t>338.1 - Land and Land Rights</t>
  </si>
  <si>
    <t>338.2 - Structures and Improvements</t>
  </si>
  <si>
    <t>338.4 - Solar Panels</t>
  </si>
  <si>
    <t>338.5 - Collector System</t>
  </si>
  <si>
    <t>338.6 - Generator Step-Up Transformers (GSU)</t>
  </si>
  <si>
    <t>338.7 - Inverters</t>
  </si>
  <si>
    <t>338.8 - Other Accessory Electrical Equipment</t>
  </si>
  <si>
    <t>338.9 - Computer Hardware</t>
  </si>
  <si>
    <t>338.10 - Computer Software</t>
  </si>
  <si>
    <t>338.11 - Communication Equipment</t>
  </si>
  <si>
    <t>338.12 - Miscellaneous Power Plant Equipment</t>
  </si>
  <si>
    <t>338.20 - Land and Land Rights</t>
  </si>
  <si>
    <t>338.21 - Structures and Improvements</t>
  </si>
  <si>
    <t>338.23 - Wind Turbines</t>
  </si>
  <si>
    <t>338.24 - Wind Towers and Fixtures</t>
  </si>
  <si>
    <t>338.26 - Collector System</t>
  </si>
  <si>
    <t>338.27 - Generator Step-Up Transformers (GSU)</t>
  </si>
  <si>
    <t>338.28 - Inverters</t>
  </si>
  <si>
    <t>338.29 - Other Accessory Electrical Equipment</t>
  </si>
  <si>
    <t>338.30 - Computer Hardware</t>
  </si>
  <si>
    <t>338.31 - Computer Software</t>
  </si>
  <si>
    <t>338.32 - Communication Equipment</t>
  </si>
  <si>
    <t>338.33 - Miscellaneous Power Plant Equipment</t>
  </si>
  <si>
    <t>339.1 - Land and Land Rights</t>
  </si>
  <si>
    <t>339.2 - Structures and Improvements</t>
  </si>
  <si>
    <t>339.3 - Fuel Holders</t>
  </si>
  <si>
    <t>339.4 - Boilers</t>
  </si>
  <si>
    <t>339.6 - Generators</t>
  </si>
  <si>
    <t>339.8 - Other Accessory Electrical Equipment</t>
  </si>
  <si>
    <t>339.9 - Computer Hardware</t>
  </si>
  <si>
    <t>339.10 - Computer Software</t>
  </si>
  <si>
    <t>339.11 - Communication Equipment</t>
  </si>
  <si>
    <t>339.12 - Miscellaneous Power Plant Equipment</t>
  </si>
  <si>
    <t>340 - Land and Land Rights</t>
  </si>
  <si>
    <t>341 - Structures and Improvements</t>
  </si>
  <si>
    <t>342 - Fuel Holders, Producers, and Accessories</t>
  </si>
  <si>
    <t>343 - Prime Movers</t>
  </si>
  <si>
    <t>344 - Generators</t>
  </si>
  <si>
    <t>345 - Accessory Electric Equipment</t>
  </si>
  <si>
    <t>345.1 - Computer Hardware</t>
  </si>
  <si>
    <t>345.2 - Computer Software</t>
  </si>
  <si>
    <t>345.3 - Communication Equipment</t>
  </si>
  <si>
    <t>346 - Miscellaneous Power Plant Equipment</t>
  </si>
  <si>
    <t>Antelope Station</t>
  </si>
  <si>
    <t>Elk Station - Unit 1</t>
  </si>
  <si>
    <t>Elk Station - Unit 2</t>
  </si>
  <si>
    <t>Elk Station - Units 3-4</t>
  </si>
  <si>
    <t>303 - Intangible Asset</t>
  </si>
  <si>
    <t>Mustang Generating Station - Units 1-3</t>
  </si>
  <si>
    <t>Mustang Generating Station - Unit 4</t>
  </si>
  <si>
    <t>Mustang Generating Station - Unit 5</t>
  </si>
  <si>
    <t>Mustang Generating Station - Unit 6</t>
  </si>
  <si>
    <t>Solar Panels</t>
  </si>
  <si>
    <t>Collector System</t>
  </si>
  <si>
    <t>Inverters</t>
  </si>
  <si>
    <t>Other Accessory Electrical Equipment</t>
  </si>
  <si>
    <t>Miscellaneous Power Plant Equipment</t>
  </si>
  <si>
    <t>Asset Retirement Costs for Solar Production</t>
  </si>
  <si>
    <t>Structures and Improvements</t>
  </si>
  <si>
    <t>Wind Turbines</t>
  </si>
  <si>
    <t>Wind Towers and Fixtures</t>
  </si>
  <si>
    <t>Generator Step-up Transformers (GSU)</t>
  </si>
  <si>
    <t>Asset Retirement Costs for Wind Production</t>
  </si>
  <si>
    <t>Fuel Holders</t>
  </si>
  <si>
    <t>Boilers</t>
  </si>
  <si>
    <t>Asset Retirement Costs for Other Renewable Production</t>
  </si>
  <si>
    <t>p205, L35.2</t>
  </si>
  <si>
    <t>p205, L35.3</t>
  </si>
  <si>
    <t>p205, L35.5</t>
  </si>
  <si>
    <t>p205, L35.6</t>
  </si>
  <si>
    <t>p205, L35.7</t>
  </si>
  <si>
    <t>p205, L35.8</t>
  </si>
  <si>
    <t>p205, L35.9</t>
  </si>
  <si>
    <t>p205, L35.10</t>
  </si>
  <si>
    <t>p205, L35.11</t>
  </si>
  <si>
    <t>p205, L35.12</t>
  </si>
  <si>
    <t>p205, L35.13</t>
  </si>
  <si>
    <t>p205, L35.14</t>
  </si>
  <si>
    <t>Land &amp; Land Rights - Production</t>
  </si>
  <si>
    <t>Land &amp; Land Rights - Transmisson</t>
  </si>
  <si>
    <t>Miscellaneous Energy Storage Equipment - Production</t>
  </si>
  <si>
    <t>Miscellaneous Energy Storage Equipment - Transmission</t>
  </si>
  <si>
    <t>Asset Retirement Costs for Energy Storage - Transmission</t>
  </si>
  <si>
    <t>Asset Retirement Costs for Energy Storage - Production</t>
  </si>
  <si>
    <t>Structures and Improvements - Production</t>
  </si>
  <si>
    <t>Structures and Improvements - Transmission</t>
  </si>
  <si>
    <t>Energy Storage Equipment - Production</t>
  </si>
  <si>
    <t>Energy Storage Equipment - Transmission</t>
  </si>
  <si>
    <t>Collector System - Production</t>
  </si>
  <si>
    <t>Collector System - Transmission</t>
  </si>
  <si>
    <t>Generator Step-up Transformers (GSU) - Production</t>
  </si>
  <si>
    <t>Generator Step-up Transformers (GSU) - Transmission</t>
  </si>
  <si>
    <t>Inverters - Production</t>
  </si>
  <si>
    <t>Inverters - Transmission</t>
  </si>
  <si>
    <t>Computer Hardware - Production</t>
  </si>
  <si>
    <t>Computer Hardware - Transmission</t>
  </si>
  <si>
    <t>Computer Software - Production</t>
  </si>
  <si>
    <t>Computer Software - Transmission</t>
  </si>
  <si>
    <t>Communication Equipment - Production</t>
  </si>
  <si>
    <t>Communication Equipment - Transmission</t>
  </si>
  <si>
    <t>Subtotal - Production</t>
  </si>
  <si>
    <t>p207, L84.2</t>
  </si>
  <si>
    <t>p207, L84.3</t>
  </si>
  <si>
    <t>p207, L84.4</t>
  </si>
  <si>
    <t>p207, L84.6</t>
  </si>
  <si>
    <t>p207, L84.7</t>
  </si>
  <si>
    <t>p207, L84.8</t>
  </si>
  <si>
    <t>p207, L84.9</t>
  </si>
  <si>
    <t>p207, L84.10</t>
  </si>
  <si>
    <t>p207, L84.11</t>
  </si>
  <si>
    <t>p207, L84.12</t>
  </si>
  <si>
    <t>p207, L84.13</t>
  </si>
  <si>
    <t>Total Transmission and Energy Storage - Transmission Plant</t>
  </si>
  <si>
    <t>Solar Panel Generation and Other Plant Operating Expenses</t>
  </si>
  <si>
    <t>p321, L79.3</t>
  </si>
  <si>
    <t>p321, L79.4</t>
  </si>
  <si>
    <t>Solar Generation - Operation</t>
  </si>
  <si>
    <t>Solar Generation - Maintenance</t>
  </si>
  <si>
    <t>Maintenance of Solar Panels, Structures, and Equipment</t>
  </si>
  <si>
    <t>Mainenance of Computer Hardware</t>
  </si>
  <si>
    <t>Maintenance of Miscellaneous Solar Generation Plant</t>
  </si>
  <si>
    <t>p321, L79.9</t>
  </si>
  <si>
    <t>p321, L79.6</t>
  </si>
  <si>
    <t>p321, L79.10</t>
  </si>
  <si>
    <t>p321, L79.12</t>
  </si>
  <si>
    <t>p321, L79.13</t>
  </si>
  <si>
    <t>p321, L79.14</t>
  </si>
  <si>
    <t>p321, L79.11</t>
  </si>
  <si>
    <t>Wind Generation - Operation</t>
  </si>
  <si>
    <t>Wind Turbine Generation and Other Plant Operating Expenses</t>
  </si>
  <si>
    <t>Wind Generation - Maintenance</t>
  </si>
  <si>
    <t>Maintenance Supervision and Engineering</t>
  </si>
  <si>
    <t>Maintenance of Wind Turbines, Structures, and Equipment</t>
  </si>
  <si>
    <t>Maintenance of Miscellaneous Wind Generation Plant</t>
  </si>
  <si>
    <t>p321, L79.19</t>
  </si>
  <si>
    <t>p321, L79.20</t>
  </si>
  <si>
    <t>p321, L79.21</t>
  </si>
  <si>
    <t>p321, L79.24</t>
  </si>
  <si>
    <t>p321, L79.25</t>
  </si>
  <si>
    <t>p321, L79.26</t>
  </si>
  <si>
    <t>p321, L79.27</t>
  </si>
  <si>
    <t>p321, L79.28</t>
  </si>
  <si>
    <t>p321, L79.29</t>
  </si>
  <si>
    <t>Other Renewable Generation - Operation</t>
  </si>
  <si>
    <t>Operation Supervision and Engineering</t>
  </si>
  <si>
    <t>Other Miscellaneous Generation and Other Plant Operating Expenses</t>
  </si>
  <si>
    <t>p321, L79.40</t>
  </si>
  <si>
    <t>p321, L79.34</t>
  </si>
  <si>
    <t>p321, L79.35</t>
  </si>
  <si>
    <t>p321, L79.36</t>
  </si>
  <si>
    <t>p321, L79.37</t>
  </si>
  <si>
    <t>Other Renewable Generation - Maintenance</t>
  </si>
  <si>
    <t>Maintenance of Supervision and Engineering</t>
  </si>
  <si>
    <t>Maintenance of Boilers</t>
  </si>
  <si>
    <t>Maintenance of Generating and Electric Equipment</t>
  </si>
  <si>
    <t>Maintenance of Miscellaneous Renewable Production Plant</t>
  </si>
  <si>
    <t>Total Other Renewable Generation O&amp;M Expenses</t>
  </si>
  <si>
    <t>p321, L79.41</t>
  </si>
  <si>
    <t>p321, L79.42</t>
  </si>
  <si>
    <t>p321, L79.43</t>
  </si>
  <si>
    <t>p321, L79.44</t>
  </si>
  <si>
    <t>p321, L79.45</t>
  </si>
  <si>
    <t>p321, L79.46</t>
  </si>
  <si>
    <t>p321, L79.47</t>
  </si>
  <si>
    <t>Total Transmission Wages</t>
  </si>
  <si>
    <t>p205, L35.17</t>
  </si>
  <si>
    <t>p205, L35.18</t>
  </si>
  <si>
    <t>p205, L35.20</t>
  </si>
  <si>
    <t>p205, L35.21</t>
  </si>
  <si>
    <t>p205, L35.23</t>
  </si>
  <si>
    <t>p205, L35.24</t>
  </si>
  <si>
    <t>p205, L35.25</t>
  </si>
  <si>
    <t>p205, L35.26</t>
  </si>
  <si>
    <t>p205, L35.27</t>
  </si>
  <si>
    <t>p205, L35.28</t>
  </si>
  <si>
    <t>p205, L35.29</t>
  </si>
  <si>
    <t>p205, L35.30</t>
  </si>
  <si>
    <t>p205, L35.31</t>
  </si>
  <si>
    <t>p205, L35.34</t>
  </si>
  <si>
    <t>p205, L35.35</t>
  </si>
  <si>
    <t>p205, L35.36</t>
  </si>
  <si>
    <t>p205, L35.37</t>
  </si>
  <si>
    <t>p205, L35.39</t>
  </si>
  <si>
    <t>p205, L35.41</t>
  </si>
  <si>
    <t>p205, L35.42</t>
  </si>
  <si>
    <t>p205, L35.43</t>
  </si>
  <si>
    <t>p205, L35.44</t>
  </si>
  <si>
    <t>p205, L35.45</t>
  </si>
  <si>
    <t>p205, L35.46</t>
  </si>
  <si>
    <t>(315.1) Computer Hardware</t>
  </si>
  <si>
    <t>(315.2) Computer Software</t>
  </si>
  <si>
    <t>(315.3) Communication Equipment</t>
  </si>
  <si>
    <t>(316) Misc. Power Plant Equipment</t>
  </si>
  <si>
    <t>(324.1) Computer Hardware</t>
  </si>
  <si>
    <t>(324.2) Computer Software</t>
  </si>
  <si>
    <t>(324.3) Communication Equipment</t>
  </si>
  <si>
    <t>(334.1) Computer Hardware</t>
  </si>
  <si>
    <t>(334.2) Computer Software</t>
  </si>
  <si>
    <t>(334.3) Communication Equipment</t>
  </si>
  <si>
    <t>D. Solar Production Plant</t>
  </si>
  <si>
    <t>(338.1) Land and Land Rights</t>
  </si>
  <si>
    <t>(338.2) Structures and Improvements</t>
  </si>
  <si>
    <t>(338.4) Solar Panels</t>
  </si>
  <si>
    <t>(338.5) Collector System</t>
  </si>
  <si>
    <t>(338.6) Generator Step-up Transformers (GSU)</t>
  </si>
  <si>
    <t>(338.7) Inverters</t>
  </si>
  <si>
    <t>(338.8) Other Accessory Electrical Equipment</t>
  </si>
  <si>
    <t>(338.9) Computer Hardware</t>
  </si>
  <si>
    <t>(338.10) Computer Software</t>
  </si>
  <si>
    <t>(338.11) Communication Equipment</t>
  </si>
  <si>
    <t>(338.12) Miscellaneous Power Plant Equipment</t>
  </si>
  <si>
    <t>(338.13) Asset Retirement Costs for Solar Production</t>
  </si>
  <si>
    <t>E. Wind Production Plant</t>
  </si>
  <si>
    <t>(338.20) Land and Land Rights</t>
  </si>
  <si>
    <t>(338.21) Structures and Improvements</t>
  </si>
  <si>
    <t>(338.23) Wind Turbines</t>
  </si>
  <si>
    <t>(338.24) Wind Towers and Fixtures</t>
  </si>
  <si>
    <t>(338.26) Collector System</t>
  </si>
  <si>
    <t>(338.27) Generator Step-up Transformers (GSU)</t>
  </si>
  <si>
    <t>(338.28) Inverters</t>
  </si>
  <si>
    <t>(338.29) Other Accessory Electrical Equipment</t>
  </si>
  <si>
    <t>(338.30) Computer Hardware</t>
  </si>
  <si>
    <t>(338.31) Computer Software</t>
  </si>
  <si>
    <t>(338.32) Communication Equipment</t>
  </si>
  <si>
    <t>(338.33) Miscellaneous Power Plant Equipment</t>
  </si>
  <si>
    <t>(338.34) Asset Retirement Costs for Wind Production</t>
  </si>
  <si>
    <t>TOTAL Wind Production Plant (Enter Total of lines 35.17 thru 35.31)</t>
  </si>
  <si>
    <t>F. Other Renewable Production Plant</t>
  </si>
  <si>
    <t>(339.1) Land and Land Rights</t>
  </si>
  <si>
    <t>(339.2) Structures and Improvements</t>
  </si>
  <si>
    <t>(339.3) Fuel Holders</t>
  </si>
  <si>
    <t>(339.4) Boilers</t>
  </si>
  <si>
    <t>(339.6) Generators</t>
  </si>
  <si>
    <t>(339.8) Other Accessory Electrical Equipment</t>
  </si>
  <si>
    <t>(339.9) Computer Hardware</t>
  </si>
  <si>
    <t>(339.10) Computer Software</t>
  </si>
  <si>
    <t>(339.11) Communication Equipment</t>
  </si>
  <si>
    <t>(339.12) Miscellaneous Power Plant Equipment</t>
  </si>
  <si>
    <t>(339.13) Asset Retirement Costs for Other Renewable Production</t>
  </si>
  <si>
    <t>TOTAL Other Renewable Production Plant (Enter Total of lines 35.34 thru 35.46)</t>
  </si>
  <si>
    <t>(302) Franchise and Consents</t>
  </si>
  <si>
    <t>(303) Miscellaneous Intangible Plant</t>
  </si>
  <si>
    <t>TOTAL Intangible Plant (Enter Total of lines 2, 3, and 4)</t>
  </si>
  <si>
    <t>(310) Land and Land Rights</t>
  </si>
  <si>
    <t>(311) Structures and Improvements</t>
  </si>
  <si>
    <t>(312) Boiler Plant Equipment</t>
  </si>
  <si>
    <t>(315) Accessory Electric Equipment</t>
  </si>
  <si>
    <t>(317) Asset Retirement Costs for Steam Production</t>
  </si>
  <si>
    <t>TOTAL Steam Production Plant (Enter Total of lines 8 thru 15)</t>
  </si>
  <si>
    <t>(320) Land and Land Rights</t>
  </si>
  <si>
    <t>(321) Structures and Improvements</t>
  </si>
  <si>
    <t>(322) Reactor Plant Equipment</t>
  </si>
  <si>
    <t>(324) Accessory Electric Equipment</t>
  </si>
  <si>
    <t>(325) Misc. Power Plant Equipment</t>
  </si>
  <si>
    <t>(326) Asset Retirement Costs for Nuclear Production</t>
  </si>
  <si>
    <t>TOTAL Nuclear Production Plant (Enter Total of lines 18 thru 24)</t>
  </si>
  <si>
    <t>C. Hydraulic Production Plant</t>
  </si>
  <si>
    <t>(330) Land and Land Rights</t>
  </si>
  <si>
    <t>(331) Structures and Improvements</t>
  </si>
  <si>
    <t>(332) Reservoirs, Dams, and Waterways</t>
  </si>
  <si>
    <t>(333) Water Wheels, Turbines, and Generators</t>
  </si>
  <si>
    <t>(334) Accessory Electric Equipment</t>
  </si>
  <si>
    <t>(335) Misc. Power Plant Equipment</t>
  </si>
  <si>
    <t>(336) Roads, Railroads, and Bridges</t>
  </si>
  <si>
    <t>(337) Asset Retirement Costs for Hydraulic Production</t>
  </si>
  <si>
    <t>TOTAL Hydraulic Production Plant (Enter Total of lines 27 thru 34)</t>
  </si>
  <si>
    <t>TOTAL Solar Production Plant (Enter Total of lines 35.2 thru 35.14)</t>
  </si>
  <si>
    <t>G. Other Production Plant</t>
  </si>
  <si>
    <t>(340) Land and Land Rights</t>
  </si>
  <si>
    <t>(341) Structures and Improvements</t>
  </si>
  <si>
    <t>(342) Fuel Holders, Products, and Accessories</t>
  </si>
  <si>
    <t>(345) Accessory Electric Equipment</t>
  </si>
  <si>
    <t>(345.1) Computer Hardware</t>
  </si>
  <si>
    <t>(345.2) Computer Software</t>
  </si>
  <si>
    <t>(345.3) Communication Equipment</t>
  </si>
  <si>
    <t>(346) Misc. Power Plant Equipment</t>
  </si>
  <si>
    <t>(347) Asset Retirement Costs for Other Production</t>
  </si>
  <si>
    <t>TOTAL Other Prod. Plant (Enter Total of lines 37 thru 44)</t>
  </si>
  <si>
    <t>TOTAL Prod. Plant (Enter Total of lines 16, 25, 35, 35.15, 35.32, 35.47, and 45)</t>
  </si>
  <si>
    <t>(350) Land and Land Rights</t>
  </si>
  <si>
    <t>(351.1) Computer Hardware</t>
  </si>
  <si>
    <t>(351.2) Computer Software</t>
  </si>
  <si>
    <t>(351.3) Communication Equipment</t>
  </si>
  <si>
    <t>(352) Structures and Improvements</t>
  </si>
  <si>
    <t>(356) Overhead Conductors and Devices</t>
  </si>
  <si>
    <t>(358) Underground Conductors and Devices</t>
  </si>
  <si>
    <t>(359.1) Asset Retirement Costs for Transmission Plant</t>
  </si>
  <si>
    <t>TOTAL Transmission Plant (Enter Total of lines 48 thru 57)</t>
  </si>
  <si>
    <t>(360) Land and Land Rights</t>
  </si>
  <si>
    <t>(361) Structures and Improvements</t>
  </si>
  <si>
    <t>(363.1) Computer Hardware</t>
  </si>
  <si>
    <t>(363.2) Computer Software</t>
  </si>
  <si>
    <t>(363.3) Communication Equipment</t>
  </si>
  <si>
    <t>(364) Poles, Towers, and Fixtures</t>
  </si>
  <si>
    <t>(365) Overhead Conductors and Devices</t>
  </si>
  <si>
    <t>(367) Underground Conductors and Devices</t>
  </si>
  <si>
    <t>(371) Installations on Customer Premises</t>
  </si>
  <si>
    <t>(372) Leased Property on Customer Premises</t>
  </si>
  <si>
    <t>(373) Street Lighting and Signal Systems</t>
  </si>
  <si>
    <t>(374) Asset Retirement Costs for Distribution Plant</t>
  </si>
  <si>
    <t>TOTAL Distribution Plant (Enter Total of lines 60 thru 74)</t>
  </si>
  <si>
    <t>5. REGIONAL TRANSMISSION AND MARKET OPERATION PLANT</t>
  </si>
  <si>
    <t>(380) Land and Land Rights</t>
  </si>
  <si>
    <t>(381) Structures and Improvements</t>
  </si>
  <si>
    <t>(384) Communication Equipment</t>
  </si>
  <si>
    <t>(385) Miscellaneous Regional Transmission and Market Operation Plant</t>
  </si>
  <si>
    <t>(386) Asset Retirement Costs for Regional Transmission and Market Oper</t>
  </si>
  <si>
    <t>TOTAL Transmission and Market Operation Plant (Total lines 77 thru 83)</t>
  </si>
  <si>
    <t>6. ENERGY STORAGE PLANT</t>
  </si>
  <si>
    <t>(387.1) Land and Land Rights</t>
  </si>
  <si>
    <t>(387.2) Structures and Improvements</t>
  </si>
  <si>
    <t>(387.3) Energy Storage Equipment</t>
  </si>
  <si>
    <t>(387.5) Collector System</t>
  </si>
  <si>
    <t>(387.6) Generator Step-up Transformers (GSU)</t>
  </si>
  <si>
    <t>(387.7) Inverters</t>
  </si>
  <si>
    <t>(387.8) Computer Hardware</t>
  </si>
  <si>
    <t>(387.9) Computer Software</t>
  </si>
  <si>
    <t>(387.10) Communication Equipment</t>
  </si>
  <si>
    <t>(387.11) Miscellaneous Energy Storage Equipment</t>
  </si>
  <si>
    <t>(387.12) Asset Retirement Costs for Energy Storage</t>
  </si>
  <si>
    <t>TOTAL Energy Storage Plant (Total lines 84.2 thru 84.13)</t>
  </si>
  <si>
    <t>7. General Plant</t>
  </si>
  <si>
    <t>(389) Land and Land Rights</t>
  </si>
  <si>
    <t>(390) Structures and Improvements</t>
  </si>
  <si>
    <t>(391) Office Furniture and Equipment</t>
  </si>
  <si>
    <t>(392) Transportation Equipment</t>
  </si>
  <si>
    <t>(394) Tools, Shop and Garage Equipment</t>
  </si>
  <si>
    <t>(395) Laboratory Equipment</t>
  </si>
  <si>
    <t>(396) Power Operated Equipment</t>
  </si>
  <si>
    <t>(397.1) Computer Hardware</t>
  </si>
  <si>
    <t>(397.2) Computer Software</t>
  </si>
  <si>
    <t>(397.3) Communication Equipment</t>
  </si>
  <si>
    <t>(398) Miscellaneous Equipment</t>
  </si>
  <si>
    <t>SUBTOTAL (Enter Total of lines 86 thru 95)</t>
  </si>
  <si>
    <t>(399) Other Tangible Property</t>
  </si>
  <si>
    <t>(399.1) Asset Retirement Costs for General Plant</t>
  </si>
  <si>
    <t>TOTAL General Plant (Enter Total of lines 96, 97, and 98)</t>
  </si>
  <si>
    <t>TOTAL (Accounts 101 and 106)</t>
  </si>
  <si>
    <t>(102) Electric Plant Purchased (See Instr. 8)</t>
  </si>
  <si>
    <t>(Less) (102) Electric Plant Sold (See Instr. 8)</t>
  </si>
  <si>
    <t>(103) Experimental Plant Unclassified</t>
  </si>
  <si>
    <t>TOTAL Electric Plant in Service (Enter Total of lines 100 thru 103)</t>
  </si>
  <si>
    <t>Line 198, 201, 203 - Formulas updates to include added accounts for FERC 898</t>
  </si>
  <si>
    <t>Line 320 - Update format in cell E328 to match input formating</t>
  </si>
  <si>
    <t>Lines 4-6, 9 added for Solar Generation, Wind Generation, Other Renewable Generation and Energy Storage expenses. (FERC 898)</t>
  </si>
  <si>
    <t>Formula fixed in cell L18 to properly reference Regional Market expenses for the "New SFA" placeholder</t>
  </si>
  <si>
    <t>Lines 18-20, 40-42, 52-54, 253-258, 313-315 added for Computer Hardware, Computer Software, and Communication Equipment expenses. (FERC 898)</t>
  </si>
  <si>
    <t>Lines 60-113, 195-225 added for Solar Generation, Wind Generation, Other Renewable Generation, and Energy Storage expenses. (FERC 898)</t>
  </si>
  <si>
    <t>Lines 330-332 and 340-342 added new accounts for FERC 898</t>
  </si>
  <si>
    <t>Line 7-8 added for Energy Storage wages (FERC 898)</t>
  </si>
  <si>
    <t>Line 14 added to sum transmission and energy storage transmission wages</t>
  </si>
  <si>
    <t>(513.1) Maintenance of Computer Hardware</t>
  </si>
  <si>
    <t>(513.2) Maintenance of Computer Software</t>
  </si>
  <si>
    <t>(513.3) Maintenance of Communication Equipment</t>
  </si>
  <si>
    <t>TOTAL Power Production Expenses-Steam Power (Enter Total of Lines 13 &amp; 20)</t>
  </si>
  <si>
    <t>(531.1) Maintenance of Computer Hardware</t>
  </si>
  <si>
    <t>(531.2) Maintenance of Computer Software</t>
  </si>
  <si>
    <t>(531.3) Maintenance of Communication Equipment</t>
  </si>
  <si>
    <t>TOTAL Power Production Expenses-Nuclear. Power (Enter Total of lines 33 &amp; 40)</t>
  </si>
  <si>
    <t>(539) Miscellaneous Hydraulic Power Generation Expenses</t>
  </si>
  <si>
    <t>(541) Maintenance Supervision and Engineering</t>
  </si>
  <si>
    <t>(544.1) Maintenance of Computer Hardware</t>
  </si>
  <si>
    <t>(544.2) Maintenance of Computer Software</t>
  </si>
  <si>
    <t>(544.3) Maintenance of Communication Equipment</t>
  </si>
  <si>
    <t>TOTAL Power Production Expenses-Hydraulic Power (Total of Lines 50 &amp; 58)</t>
  </si>
  <si>
    <t>(553.1) Maintenance of Computer Hardware</t>
  </si>
  <si>
    <t>(553.2) Maintenance of Computer Software</t>
  </si>
  <si>
    <t>(553.3) Maintenance of Communication Equipment</t>
  </si>
  <si>
    <t>(554) Maintenance of Miscellaneous Other Power Generation Plant</t>
  </si>
  <si>
    <t>TOTAL Power Production Expenses-Other Power (Enter Total of Lines 67 &amp; 73)</t>
  </si>
  <si>
    <t>(555.2) Bundled Environmental Credits</t>
  </si>
  <si>
    <t>(555.3) Unbundled Environmental Credits</t>
  </si>
  <si>
    <t>TOTAL Other Power Supply Exp (Enter Total of Lines 76 thru 78)</t>
  </si>
  <si>
    <t>F. Solar Generation</t>
  </si>
  <si>
    <t>(558.1) Operation Supervision and Engineering</t>
  </si>
  <si>
    <t>(558.2) Solar Panel Generation and Other Plant Operating Expenses</t>
  </si>
  <si>
    <t>(558.4) Rents</t>
  </si>
  <si>
    <t>TOTAL Operation (Enter Total of lines 79.3 thru 79.6)</t>
  </si>
  <si>
    <t>(558.6) Maintenance Supervision and Engineering</t>
  </si>
  <si>
    <t>(558.7) Maintenance of Solar Panels, Structures, and Equipment</t>
  </si>
  <si>
    <t>(558.8) Maintenance of Computer Hardware</t>
  </si>
  <si>
    <t>(558.9) Maintenance of Computer Software</t>
  </si>
  <si>
    <t>(558.10) Maintenance of Communication Equipment</t>
  </si>
  <si>
    <t>(558.11) Maintenance of Miscellaneous Solar Generation Plant</t>
  </si>
  <si>
    <t>TOTAL Maintenance (Enter Total of lines 79.9 thru 79.14)</t>
  </si>
  <si>
    <t>TOTAL Power Production Expenses-Solar (total of lines 79.7 &amp; 79.15)</t>
  </si>
  <si>
    <t>G. Wind Generation</t>
  </si>
  <si>
    <t>(558.13) Operation Supervision and Engineering</t>
  </si>
  <si>
    <t>(558.14) Wind Turbine Generation and Other Plant Operating Expenses</t>
  </si>
  <si>
    <t>(558.16) Rents</t>
  </si>
  <si>
    <t>TOTAL Operation (Enter Total of lines 79.19 thru 79.21)</t>
  </si>
  <si>
    <t>(558.18) Maintenance Supervision and Engineering</t>
  </si>
  <si>
    <t>(558.19) Maintenance of Wind Turbines, Structures, and Equipment</t>
  </si>
  <si>
    <t>(558.20) Maintenance of Computer Hardware</t>
  </si>
  <si>
    <t>(558.21) Maintenance of Computer Software</t>
  </si>
  <si>
    <t>(558.22) Maintenance of Communication Equipment</t>
  </si>
  <si>
    <t>(558.23) Maintenance of Miscellaneous Wind Generation Plant</t>
  </si>
  <si>
    <t>TOTAL Maintenance (Enter Total of lines 79.24 thru 79.29)</t>
  </si>
  <si>
    <t>TOTAL Power Production Expenses-Wind (total of lines 79.22 &amp; 79.30)</t>
  </si>
  <si>
    <t>H. Other Renewable Generation</t>
  </si>
  <si>
    <t>(559.1) Operation Supervision and Engineering</t>
  </si>
  <si>
    <t>(559.2) Other Miscellaneous Generation and Other Plant Operating Expenses</t>
  </si>
  <si>
    <t>(559.3) Fuel</t>
  </si>
  <si>
    <t>(559.4) Rents</t>
  </si>
  <si>
    <t>TOTAL Operation (Enter Total of lines 79.34 thru 79.37)</t>
  </si>
  <si>
    <t>(559.6) Maintenance Supervision and Engineering</t>
  </si>
  <si>
    <t>(559.7) Maintenance of Structures</t>
  </si>
  <si>
    <t>(559.9) Maintenance of Boilers</t>
  </si>
  <si>
    <t>(559.10) Maintenance of Generating and Electric Equipment</t>
  </si>
  <si>
    <t>(559.12) Maintenance of Computer Hardware</t>
  </si>
  <si>
    <t>(559.13) Maintenance of Computer Software</t>
  </si>
  <si>
    <t>(559.14) Maintenance of Communication Equipment</t>
  </si>
  <si>
    <t>(559.15) Maintenance of Miscellaneous Renewable Production Plant</t>
  </si>
  <si>
    <t>TOTAL Maintenance (Enter Total of lines 79.40 thru 79.47)</t>
  </si>
  <si>
    <t>TOTAL Power Production Expenses-Other Renewable (total of lines 79.38 &amp; 79.48)</t>
  </si>
  <si>
    <t>TOTAL Power Production Expenses (Total of Lines 21, 41, 59, 74, 79, 79.16, 79.31, &amp; 79.49)</t>
  </si>
  <si>
    <t>(561.2) Load Dispatch-Monitor and Operate Transmission System</t>
  </si>
  <si>
    <t>(561.3) Load Dispatch-Transmission Service and Scheduling</t>
  </si>
  <si>
    <t>(561.8) Reliability, Planning and Standards Development Services</t>
  </si>
  <si>
    <t>(562) Station Expenses</t>
  </si>
  <si>
    <t>(569.4) Maintenance of Miscellaneous Regional Transmission Plant</t>
  </si>
  <si>
    <t>TOTAL Transmission Expenses (Total of Lines 99 and 111)</t>
  </si>
  <si>
    <t>(575.7) Market Facilitation, Monitoring and Compliance Services</t>
  </si>
  <si>
    <t>(576.5) Maintenance of Miscellaneous Market Operation Plant</t>
  </si>
  <si>
    <t>TOTAL Regional Transmission and Market Operation Expenses (Enter Total of Lines 123 and 130)</t>
  </si>
  <si>
    <t>4. ENERGY STORAGE EXPENSES</t>
  </si>
  <si>
    <t>(577.1) Operation Supervision and Engineering</t>
  </si>
  <si>
    <t>(577.2) Operation of Energy Storage Equipment</t>
  </si>
  <si>
    <t>(577.3) Storage Fuel</t>
  </si>
  <si>
    <t>(577.4) Rents</t>
  </si>
  <si>
    <t>Total Operation (Lines 131.3 thru 131.6)</t>
  </si>
  <si>
    <t>(578.1) Maintenance Supervision and Engineering</t>
  </si>
  <si>
    <t>(578.2) Maintenance of Energy Storage Equipment and Structures</t>
  </si>
  <si>
    <t>(578.3) Maintenance of Computer Hardware</t>
  </si>
  <si>
    <t>(578.4) Maintenance of Computer Software</t>
  </si>
  <si>
    <t>(578.5) Maintenance of Communication Equipment</t>
  </si>
  <si>
    <t>(578.6) Maintenance of Miscellaneous Other Energy Storage Plant</t>
  </si>
  <si>
    <t>Total Maintenance (Lines 131.9 thru 131.14)</t>
  </si>
  <si>
    <t>TOTAL Energy Storage Expenses (Total of 131.7 and 131.15)</t>
  </si>
  <si>
    <t>5. DISTRIBUTION EXPENSES</t>
  </si>
  <si>
    <t>(592.2) Maintenance of Computer Hardware</t>
  </si>
  <si>
    <t>(592.3) Maintenance of Computer Software</t>
  </si>
  <si>
    <t>(592.4) Maintenance of Communication Equipment</t>
  </si>
  <si>
    <t>6. CUSTOMER ACCOUNTS EXPENSES</t>
  </si>
  <si>
    <t>TOTAL Customer Accounts Expenses (Enter Total of Lines 159 thru 163)</t>
  </si>
  <si>
    <t>7. CUSTOMER SERVICE AND INFORMATIONAL EXPENSES</t>
  </si>
  <si>
    <t>(910) Miscellaneous Customer Service and Informational Expenses</t>
  </si>
  <si>
    <t>TOTAL Customer Service and Information Expenses (Total Lines 167 thru 170)</t>
  </si>
  <si>
    <t>8. SALES EXPENSES</t>
  </si>
  <si>
    <t>9. ADMINISTRATIVE AND GENERAL EXPENSES</t>
  </si>
  <si>
    <t>(935.1) Maintenance of Computer Hardware</t>
  </si>
  <si>
    <t>(935.2) Maintenance of Computer Software</t>
  </si>
  <si>
    <t>(935.3) Maintenance of Communication Equipment</t>
  </si>
  <si>
    <t>TOTAL Maintenance (Enter Total of lines 196 thru 196.3)</t>
  </si>
  <si>
    <t>TOTAL Administrative &amp; General Expenses (Total of Lines 194 and 196.4)</t>
  </si>
  <si>
    <t>TOTAL Electric Operation and Maintenance Expenses (Total of Lines 80, 112, 131, 131.16, 156, 164, 171, 178, and 197)</t>
  </si>
  <si>
    <t>p321, L77 - L56</t>
  </si>
  <si>
    <t>Page 336</t>
  </si>
  <si>
    <t>Line No.</t>
  </si>
  <si>
    <t>Nuclear Production Plant</t>
  </si>
  <si>
    <t>Hydraulic Production Plant-Conventional</t>
  </si>
  <si>
    <t>Hydraulic Production Plant-Pumped Storage</t>
  </si>
  <si>
    <t>Regional Transmission and Market Operation</t>
  </si>
  <si>
    <t>Energy Storage Plant</t>
  </si>
  <si>
    <t>Common Plant-Electric</t>
  </si>
  <si>
    <t>Amount for Previous Year
(c)</t>
  </si>
  <si>
    <t>Functional Classification
(a)</t>
  </si>
  <si>
    <t>Depreciation Expense (Account 403)
(b)</t>
  </si>
  <si>
    <t>Depreciation Expense for Asset Retirement Costs (Account 403.1)
(c)</t>
  </si>
  <si>
    <t>Amortization of Limited Term Electric Plant (Account 404)
(d)</t>
  </si>
  <si>
    <t>Amortization of Other Electric Plant (Acc 405)
(e)</t>
  </si>
  <si>
    <t>Depreciation and Amortization of Electric Plant (Account 403, 404, 405)</t>
  </si>
  <si>
    <t>UTILITY OPERATING INCOME</t>
  </si>
  <si>
    <t>Operating Revenues (400)</t>
  </si>
  <si>
    <t>Operating Expenses</t>
  </si>
  <si>
    <t>Operation Expenses (401)</t>
  </si>
  <si>
    <t>Maintenance Expenses (402)</t>
  </si>
  <si>
    <t>Depreciation Expense (403)</t>
  </si>
  <si>
    <t>Depreciation Expense for Asset Retirement Costs (403.1)</t>
  </si>
  <si>
    <t>Amort. &amp; Depl. of Utility Plant (404-405)</t>
  </si>
  <si>
    <t>Amort. of Utility Plant Acq. Adj. (406)</t>
  </si>
  <si>
    <t>Amort. Property Losses, Unrecov Plant and Regulatory Study Costs (407)</t>
  </si>
  <si>
    <t>Amort. of Conversion Expenses (407.2)</t>
  </si>
  <si>
    <t>Regulatory Debits (407.3)</t>
  </si>
  <si>
    <t>(Less) Regulatory Credits (407.4)</t>
  </si>
  <si>
    <t>Taxes Other Than Income Taxes (408.1)</t>
  </si>
  <si>
    <t>Income Taxes - Federal (409.1)</t>
  </si>
  <si>
    <t>Income Taxes - Other (409.1)</t>
  </si>
  <si>
    <t>Provision for Deferred Income Taxes (410.1)</t>
  </si>
  <si>
    <t>(Less) Provision for Deferred Income Taxes-Cr. (411.1)</t>
  </si>
  <si>
    <t>Investment Tax Credit Adj. - Net (411.4)</t>
  </si>
  <si>
    <t>(Less) Gains from Disp. of Utility Plant (411.6)</t>
  </si>
  <si>
    <t>Losses from Disp. of Utility Plant (411.7)</t>
  </si>
  <si>
    <t>(Less) Gains from Disposition of Allowances (411.8)</t>
  </si>
  <si>
    <t>Losses from Disposition of Allowances (411.9)</t>
  </si>
  <si>
    <t>Accretion Expense (411.10)</t>
  </si>
  <si>
    <t>(Less) Gains from Disposition of Environmental Credits (411.11)</t>
  </si>
  <si>
    <t>Losses from Disposition of Environmental Credits (411.12)</t>
  </si>
  <si>
    <t>TOTAL Utility Operating Expenses (Enter Total of lines 4 thru 24.2)</t>
  </si>
  <si>
    <t>Net Util Oper Inc (Enter Tot line 2 less 25)</t>
  </si>
  <si>
    <t>Other Income and Deductions</t>
  </si>
  <si>
    <t>Nonutilty Operating Income</t>
  </si>
  <si>
    <t>Revenues From Merchandising, Jobbing and Contract Work (415)</t>
  </si>
  <si>
    <t>(Less) Costs and Exp. of Merchandising, Job. &amp; Contract Work (416)</t>
  </si>
  <si>
    <t>Revenues From Nonutility Operations (417)</t>
  </si>
  <si>
    <t>(Less) Expenses of Nonutility Operations (417.1)</t>
  </si>
  <si>
    <t>Nonoperating Rental Income (418)</t>
  </si>
  <si>
    <t>Equity in Earnings of Subsidiary Companies (418.1)</t>
  </si>
  <si>
    <t>Interest and Dividend Income (419)</t>
  </si>
  <si>
    <t>Allowance for Other Funds Used During Construction (419.1)</t>
  </si>
  <si>
    <t>Miscellaneous Nonoperating Income (421)</t>
  </si>
  <si>
    <t>Gain on Disposition of Property (421.1)</t>
  </si>
  <si>
    <t>TOTAL Other Income (Enter Total of lines 31 thru 40)</t>
  </si>
  <si>
    <t>Other Income Deductions</t>
  </si>
  <si>
    <t>Loss on Disposition of Property (421.2)</t>
  </si>
  <si>
    <t>Miscellaneous Amortization (425)</t>
  </si>
  <si>
    <t>Donations (426.1)</t>
  </si>
  <si>
    <t>Life Insurance (426.2)</t>
  </si>
  <si>
    <t>Penalties (426.3)</t>
  </si>
  <si>
    <t>Exp. for Certain Civic, Political &amp; Related Activities (426.4)</t>
  </si>
  <si>
    <t>Other Deductions (426.5)</t>
  </si>
  <si>
    <t>TOTAL Other Income Deductions (Total of lines 43 thru 49)</t>
  </si>
  <si>
    <t>Taxes Applic. to Other Income and Deductions</t>
  </si>
  <si>
    <t>Taxes Other Than Income Taxes (408.2)</t>
  </si>
  <si>
    <t>Income Taxes-Federal (409.2)</t>
  </si>
  <si>
    <t>Provision for Deferred Inc. Taxes (410.2)</t>
  </si>
  <si>
    <t>(Less) Provision for Deferred Income Taxes-Cr. (411.2)</t>
  </si>
  <si>
    <t>Investment Tax Credit Adj.-Net (411.5)</t>
  </si>
  <si>
    <t>(Less) Investment Tax Credits (420)</t>
  </si>
  <si>
    <t>TOTAL Taxes on Other Income and Deductions (Total of lines 52-58)</t>
  </si>
  <si>
    <t>Net Other Income and Deductions (Total of lines 41, 50, 59)</t>
  </si>
  <si>
    <t>Interest Charges</t>
  </si>
  <si>
    <t>Interest on Long-Term Debt (427)</t>
  </si>
  <si>
    <t>Amort. of Debt Disc. and Expense (428)</t>
  </si>
  <si>
    <t>Amortization of Loss on Reaquired Debt (428.1)</t>
  </si>
  <si>
    <t>(Less) Amort. of Premium on Debt-Credit (429)</t>
  </si>
  <si>
    <t>(Less) Amortization of Gain on Reaquired Debt-Credit (429.1)</t>
  </si>
  <si>
    <t>Interest on Debt to Assoc. Companies (430)</t>
  </si>
  <si>
    <t>Other Interest Expense (431)</t>
  </si>
  <si>
    <t>(Less) Allowance for Borrowed Funds Used During Construction-Cr. (432)</t>
  </si>
  <si>
    <t>Net Interest Charges (Total of lines 62 thru 69)</t>
  </si>
  <si>
    <t>Income Before Extraordinary Items (Total of lines 27, 60 and 70)</t>
  </si>
  <si>
    <t>Extraordinary Items</t>
  </si>
  <si>
    <t>Extraordinary Income (434)</t>
  </si>
  <si>
    <t>(Less) Extraordinary Deductions (435)</t>
  </si>
  <si>
    <t>Net Extraordinary Items (Total of line 73 less line 74)</t>
  </si>
  <si>
    <t>Income Taxes-Federal and Other (409.3)</t>
  </si>
  <si>
    <t>Extraordinary Items After Taxes (line 75 less line 76)</t>
  </si>
  <si>
    <t>Net Income (Total of line 71 and 77)</t>
  </si>
  <si>
    <t>Other Operating Income and Expense</t>
  </si>
  <si>
    <t>(Less) Gains From Disposition of Allowances</t>
  </si>
  <si>
    <t>p114, L22</t>
  </si>
  <si>
    <t>Losses from Disposition of Allowances</t>
  </si>
  <si>
    <t>p114, L23</t>
  </si>
  <si>
    <t>(Less) Gains From Disposition of Environmental Credits</t>
  </si>
  <si>
    <t>p114, L24.1</t>
  </si>
  <si>
    <t>Losses from Disposition of Environmental Credits</t>
  </si>
  <si>
    <t>p114, L24.2</t>
  </si>
  <si>
    <t>Refinaced Amount</t>
  </si>
  <si>
    <t>Less Refinancing</t>
  </si>
  <si>
    <t>p207, L50 - Sch B L92,L93,L94</t>
  </si>
  <si>
    <t>Page 114</t>
  </si>
  <si>
    <t>234, 272</t>
  </si>
  <si>
    <t>Page 204</t>
  </si>
  <si>
    <t>Page 320</t>
  </si>
  <si>
    <t>Total Operation and Maintenance</t>
  </si>
  <si>
    <t>Production (Enter Total of lines 3 and 13)</t>
  </si>
  <si>
    <t>Transmission (Enter Total of lines 4 and 14)</t>
  </si>
  <si>
    <t>Regional Market (Enter Total of Lines 5 and 15)</t>
  </si>
  <si>
    <t>Energy Storage (Enter Total of Lines 5.1 and 15.1)</t>
  </si>
  <si>
    <t>Distribution (Enter Total of lines 6 and 16)</t>
  </si>
  <si>
    <t>Customer Accounts (Transcribe from line 7)</t>
  </si>
  <si>
    <t>Customer Service and Informational (Transcribe from line 8)</t>
  </si>
  <si>
    <t>Sales (Transcribe from line 9)</t>
  </si>
  <si>
    <t>Administrative and General (Enter Total of lines 10 and 17)</t>
  </si>
  <si>
    <t>TOTAL Oper. and Maint. (Total of lines 20 thru 27)</t>
  </si>
  <si>
    <t>Classification
(a)</t>
  </si>
  <si>
    <t>Direct Payroll Distribution
(b)</t>
  </si>
  <si>
    <t>Allocation of Payroll Charged to Clearing Accounts
(c)</t>
  </si>
  <si>
    <t>Total
(d)</t>
  </si>
  <si>
    <t>Distribution of Salaries and Wages</t>
  </si>
  <si>
    <t>p354, L22.1 - Sch D L8</t>
  </si>
  <si>
    <t>Sch D L5 + L8</t>
  </si>
  <si>
    <t>Lines 14-16,73-75, 83-88, 118-123, and 190-192 added for Computer Hardware, Computer Software, and Communication Equipment accounts. (FERC 898)</t>
  </si>
  <si>
    <t>Lines 21-34 (Solar Production), Lines 35-51 (Wind Production), Lines 52-64 (Other Renewable Production Plant), 152-179 (Energy Storage Plant) added for FERC 898</t>
  </si>
  <si>
    <t>Missing formulas updated in line 112 columns b-k</t>
  </si>
  <si>
    <t>Line 379 - Formulas updated to include energy storage plant transmission</t>
  </si>
  <si>
    <t>Lines 348-353 added for additional FERC accounts, Disposition of Allowances/Environmental Credits</t>
  </si>
  <si>
    <t>Formula updatd in line 362 to include additonal FERC accounts</t>
  </si>
  <si>
    <t>Line 390 added to remove refinances from principal payments in DSC</t>
  </si>
  <si>
    <t>Formula updated in line 392 to remove refinances from principal payments in DSC</t>
  </si>
  <si>
    <t>Column D added to remove refinances from principal payments in DSC</t>
  </si>
  <si>
    <t>Form 1 WP</t>
  </si>
  <si>
    <t>All inputs from the Form 1 were changed to formulas that reference the new Form 1 Workpaper</t>
  </si>
  <si>
    <t>New Workpaper added to input values from Form 1</t>
  </si>
  <si>
    <t>Input values are now formatted with blue shaded cells</t>
  </si>
  <si>
    <t>Regulatory Asset WP</t>
  </si>
  <si>
    <t>Schedule K-1.0</t>
  </si>
  <si>
    <t>Page 354</t>
  </si>
  <si>
    <t>Form 1 Workpaper</t>
  </si>
  <si>
    <t>2026 SPP Transmission Rates</t>
  </si>
  <si>
    <t>Summary of SPP 2025 Usage</t>
  </si>
  <si>
    <t>Year Ended December 31, 2025</t>
  </si>
  <si>
    <t>Detailed Summary of SPP 2025 Usage</t>
  </si>
  <si>
    <t>Summary 12/31/2025 Operating Expenses</t>
  </si>
  <si>
    <t>Summary of 12/31/2025 Plant Accounts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</si>
</sst>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7" formatCode="&quot;$&quot;#,##0.00_);\(&quot;$&quot;#,##0.00\)"/>
    <numFmt numFmtId="43" formatCode="_(* #,##0.00_);_(* \(#,##0.00\);_(* &quot;-&quot;??_);_(@_)"/>
    <numFmt numFmtId="164" formatCode="_(* #,##0_);_(* \(#,##0\);_(* &quot;-&quot;??_);_(@_)"/>
    <numFmt numFmtId="165" formatCode="[$-409]mmmm\ d\,\ yyyy;@"/>
    <numFmt numFmtId="166" formatCode="_(* #,##0.000_);_(* \(#,##0.000\);_(* &quot;-&quot;??_);_(@_)"/>
    <numFmt numFmtId="167" formatCode="_(* #,##0.0_);_(* \(#,##0.0\);_(* &quot;-&quot;??_);_(@_)"/>
    <numFmt numFmtId="168" formatCode="_(* #,##0.0000_);_(* \(#,##0.0000\);_(* &quot;-&quot;??_);_(@_)"/>
    <numFmt numFmtId="169" formatCode="0.000"/>
  </numFmts>
  <fonts count="39" x14ac:knownFonts="1">
    <font>
      <sz val="11"/>
      <color theme="1"/>
      <name val="Calibri"/>
      <family val="2"/>
      <scheme val="minor"/>
    </font>
    <font>
      <sz val="10"/>
      <name val="Arial"/>
      <family val="2"/>
    </font>
    <font>
      <sz val="11"/>
      <color theme="1"/>
      <name val="Calibri"/>
      <family val="2"/>
      <scheme val="minor"/>
    </font>
    <font>
      <b/>
      <sz val="11"/>
      <color theme="1"/>
      <name val="Calibri"/>
      <family val="2"/>
      <scheme val="minor"/>
    </font>
    <font>
      <b/>
      <u/>
      <sz val="10"/>
      <name val="Arial"/>
      <family val="2"/>
    </font>
    <font>
      <b/>
      <sz val="18"/>
      <name val="Arial"/>
      <family val="2"/>
    </font>
    <font>
      <b/>
      <sz val="12"/>
      <name val="Arial"/>
      <family val="2"/>
    </font>
    <font>
      <sz val="10"/>
      <color indexed="10"/>
      <name val="Arial"/>
      <family val="2"/>
    </font>
    <font>
      <sz val="14"/>
      <color theme="1"/>
      <name val="Calibri"/>
      <family val="2"/>
      <scheme val="minor"/>
    </font>
    <font>
      <sz val="18"/>
      <color theme="1"/>
      <name val="Calibri"/>
      <family val="2"/>
      <scheme val="minor"/>
    </font>
    <font>
      <sz val="28"/>
      <color theme="1"/>
      <name val="Calibri"/>
      <family val="2"/>
      <scheme val="minor"/>
    </font>
    <font>
      <sz val="10"/>
      <name val="Arial"/>
      <family val="2"/>
    </font>
    <font>
      <sz val="11"/>
      <color rgb="FFFF0000"/>
      <name val="Calibri"/>
      <family val="2"/>
      <scheme val="minor"/>
    </font>
    <font>
      <sz val="1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1"/>
      <name val="Calibri"/>
      <family val="2"/>
      <scheme val="minor"/>
    </font>
    <font>
      <u/>
      <sz val="11"/>
      <name val="Calibri"/>
      <family val="2"/>
      <scheme val="minor"/>
    </font>
    <font>
      <b/>
      <u/>
      <sz val="11"/>
      <name val="Calibri"/>
      <family val="2"/>
      <scheme val="minor"/>
    </font>
    <font>
      <sz val="11"/>
      <color rgb="FFCC00FF"/>
      <name val="Calibri"/>
      <family val="2"/>
      <scheme val="minor"/>
    </font>
    <font>
      <sz val="10"/>
      <color rgb="FFFF0000"/>
      <name val="Arial"/>
      <family val="2"/>
    </font>
    <font>
      <sz val="11"/>
      <color rgb="FF000000"/>
      <name val="Calibri"/>
      <family val="2"/>
      <scheme val="minor"/>
    </font>
    <font>
      <u/>
      <sz val="11"/>
      <color theme="1"/>
      <name val="Calibri"/>
      <family val="2"/>
      <scheme val="minor"/>
    </font>
    <font>
      <i/>
      <sz val="11"/>
      <color theme="1"/>
      <name val="Calibri"/>
      <family val="2"/>
      <scheme val="minor"/>
    </font>
    <font>
      <sz val="10"/>
      <color theme="1"/>
      <name val="Calibri"/>
      <family val="2"/>
      <scheme val="minor"/>
    </font>
    <font>
      <sz val="11"/>
      <color theme="1"/>
      <name val="Arial"/>
      <family val="2"/>
    </font>
    <font>
      <sz val="11"/>
      <color indexed="8"/>
      <name val="Calibri"/>
      <family val="2"/>
      <scheme val="minor"/>
    </font>
  </fonts>
  <fills count="35">
    <fill>
      <patternFill patternType="none"/>
    </fill>
    <fill>
      <patternFill patternType="gray125"/>
    </fill>
    <fill>
      <patternFill patternType="gray0625">
        <fgColor indexed="8"/>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s>
  <borders count="41">
    <border>
      <left/>
      <right/>
      <top/>
      <bottom/>
      <diagonal/>
    </border>
    <border>
      <left/>
      <right/>
      <top/>
      <bottom style="thin">
        <color indexed="64"/>
      </bottom>
      <diagonal/>
    </border>
    <border>
      <left/>
      <right/>
      <top/>
      <bottom style="double">
        <color indexed="64"/>
      </bottom>
      <diagonal/>
    </border>
    <border>
      <left/>
      <right/>
      <top style="double">
        <color indexed="8"/>
      </top>
      <bottom/>
      <diagonal/>
    </border>
    <border>
      <left/>
      <right/>
      <top style="thin">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top style="double">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s>
  <cellStyleXfs count="122">
    <xf numFmtId="0" fontId="0" fillId="0" borderId="0"/>
    <xf numFmtId="0" fontId="1" fillId="0" borderId="0"/>
    <xf numFmtId="43" fontId="2" fillId="0" borderId="0" applyFont="0" applyFill="0" applyBorder="0" applyAlignment="0" applyProtection="0"/>
    <xf numFmtId="9" fontId="2" fillId="0" borderId="0" applyFont="0" applyFill="0" applyBorder="0" applyAlignment="0" applyProtection="0"/>
    <xf numFmtId="37" fontId="1" fillId="0" borderId="0">
      <alignment vertical="top"/>
    </xf>
    <xf numFmtId="0" fontId="1" fillId="0" borderId="0">
      <alignment vertical="top"/>
    </xf>
    <xf numFmtId="0" fontId="1" fillId="0" borderId="0"/>
    <xf numFmtId="40" fontId="1" fillId="0" borderId="0" applyFont="0" applyFill="0" applyBorder="0" applyAlignment="0" applyProtection="0"/>
    <xf numFmtId="10" fontId="1" fillId="0" borderId="0" applyFont="0" applyFill="0" applyBorder="0" applyAlignment="0" applyProtection="0"/>
    <xf numFmtId="4" fontId="4" fillId="0" borderId="0"/>
    <xf numFmtId="37" fontId="1" fillId="0" borderId="0" applyFont="0" applyFill="0" applyBorder="0" applyAlignment="0" applyProtection="0"/>
    <xf numFmtId="3" fontId="1" fillId="0" borderId="0" applyFont="0" applyFill="0" applyBorder="0" applyAlignment="0" applyProtection="0"/>
    <xf numFmtId="7" fontId="1" fillId="0" borderId="0" applyFont="0" applyFill="0" applyBorder="0" applyAlignment="0" applyProtection="0"/>
    <xf numFmtId="5" fontId="1" fillId="0" borderId="0" applyFont="0" applyFill="0" applyBorder="0" applyAlignment="0" applyProtection="0"/>
    <xf numFmtId="5"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2" fontId="1" fillId="0" borderId="0" applyFont="0" applyFill="0" applyBorder="0" applyAlignment="0" applyProtection="0"/>
    <xf numFmtId="2"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xf numFmtId="3" fontId="7" fillId="2" borderId="0" applyFont="0" applyBorder="0" applyAlignment="0" applyProtection="0"/>
    <xf numFmtId="0" fontId="1" fillId="0" borderId="3" applyNumberFormat="0" applyFont="0" applyFill="0" applyAlignment="0" applyProtection="0"/>
    <xf numFmtId="0" fontId="11" fillId="0" borderId="0"/>
    <xf numFmtId="43" fontId="11" fillId="0" borderId="0" applyFont="0" applyFill="0" applyBorder="0" applyAlignment="0" applyProtection="0"/>
    <xf numFmtId="0" fontId="14" fillId="0" borderId="0" applyNumberFormat="0" applyFill="0" applyBorder="0" applyAlignment="0" applyProtection="0"/>
    <xf numFmtId="0" fontId="15" fillId="0" borderId="5"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0" fontId="18" fillId="3" borderId="0" applyNumberFormat="0" applyBorder="0" applyAlignment="0" applyProtection="0"/>
    <xf numFmtId="0" fontId="19" fillId="4" borderId="0" applyNumberFormat="0" applyBorder="0" applyAlignment="0" applyProtection="0"/>
    <xf numFmtId="0" fontId="20" fillId="5" borderId="0" applyNumberFormat="0" applyBorder="0" applyAlignment="0" applyProtection="0"/>
    <xf numFmtId="0" fontId="21" fillId="6" borderId="8" applyNumberFormat="0" applyAlignment="0" applyProtection="0"/>
    <xf numFmtId="0" fontId="22" fillId="7" borderId="9" applyNumberFormat="0" applyAlignment="0" applyProtection="0"/>
    <xf numFmtId="0" fontId="23" fillId="7" borderId="8" applyNumberFormat="0" applyAlignment="0" applyProtection="0"/>
    <xf numFmtId="0" fontId="24" fillId="0" borderId="10" applyNumberFormat="0" applyFill="0" applyAlignment="0" applyProtection="0"/>
    <xf numFmtId="0" fontId="25" fillId="8" borderId="11" applyNumberFormat="0" applyAlignment="0" applyProtection="0"/>
    <xf numFmtId="0" fontId="12" fillId="0" borderId="0" applyNumberFormat="0" applyFill="0" applyBorder="0" applyAlignment="0" applyProtection="0"/>
    <xf numFmtId="0" fontId="2" fillId="9" borderId="12" applyNumberFormat="0" applyFont="0" applyAlignment="0" applyProtection="0"/>
    <xf numFmtId="0" fontId="26" fillId="0" borderId="0" applyNumberFormat="0" applyFill="0" applyBorder="0" applyAlignment="0" applyProtection="0"/>
    <xf numFmtId="0" fontId="3" fillId="0" borderId="13" applyNumberFormat="0" applyFill="0" applyAlignment="0" applyProtection="0"/>
    <xf numFmtId="0" fontId="27"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7" fillId="33" borderId="0" applyNumberFormat="0" applyBorder="0" applyAlignment="0" applyProtection="0"/>
    <xf numFmtId="165" fontId="1" fillId="0" borderId="0"/>
    <xf numFmtId="165" fontId="17" fillId="0" borderId="7" applyNumberFormat="0" applyFill="0" applyAlignment="0" applyProtection="0"/>
    <xf numFmtId="165" fontId="1" fillId="0" borderId="0"/>
    <xf numFmtId="165" fontId="14" fillId="0" borderId="0" applyNumberFormat="0" applyFill="0" applyBorder="0" applyAlignment="0" applyProtection="0"/>
    <xf numFmtId="165" fontId="1" fillId="0" borderId="3" applyNumberFormat="0" applyFont="0" applyFill="0" applyAlignment="0" applyProtection="0"/>
    <xf numFmtId="165" fontId="16" fillId="0" borderId="6" applyNumberFormat="0" applyFill="0" applyAlignment="0" applyProtection="0"/>
    <xf numFmtId="165" fontId="2" fillId="0" borderId="0"/>
    <xf numFmtId="165" fontId="6" fillId="0" borderId="0" applyNumberFormat="0" applyFill="0" applyBorder="0" applyAlignment="0" applyProtection="0"/>
    <xf numFmtId="0" fontId="1" fillId="0" borderId="0"/>
    <xf numFmtId="43" fontId="1" fillId="0" borderId="0" applyFont="0" applyFill="0" applyBorder="0" applyAlignment="0" applyProtection="0"/>
    <xf numFmtId="165" fontId="1" fillId="0" borderId="0" applyFont="0" applyFill="0" applyBorder="0" applyAlignment="0" applyProtection="0"/>
    <xf numFmtId="165" fontId="2" fillId="0" borderId="0"/>
    <xf numFmtId="165" fontId="5" fillId="0" borderId="0" applyNumberFormat="0" applyFill="0" applyBorder="0" applyAlignment="0" applyProtection="0"/>
    <xf numFmtId="165" fontId="1" fillId="0" borderId="0"/>
    <xf numFmtId="165" fontId="7" fillId="0" borderId="0"/>
    <xf numFmtId="165" fontId="15" fillId="0" borderId="5" applyNumberFormat="0" applyFill="0" applyAlignment="0" applyProtection="0"/>
    <xf numFmtId="165" fontId="2" fillId="15" borderId="0" applyNumberFormat="0" applyBorder="0" applyAlignment="0" applyProtection="0"/>
    <xf numFmtId="165" fontId="17" fillId="0" borderId="0" applyNumberFormat="0" applyFill="0" applyBorder="0" applyAlignment="0" applyProtection="0"/>
    <xf numFmtId="165" fontId="12" fillId="0" borderId="0" applyNumberFormat="0" applyFill="0" applyBorder="0" applyAlignment="0" applyProtection="0"/>
    <xf numFmtId="165" fontId="27" fillId="17" borderId="0" applyNumberFormat="0" applyBorder="0" applyAlignment="0" applyProtection="0"/>
    <xf numFmtId="165" fontId="2" fillId="9" borderId="12" applyNumberFormat="0" applyFont="0" applyAlignment="0" applyProtection="0"/>
    <xf numFmtId="165" fontId="3" fillId="0" borderId="13" applyNumberFormat="0" applyFill="0" applyAlignment="0" applyProtection="0"/>
    <xf numFmtId="165" fontId="2" fillId="11" borderId="0" applyNumberFormat="0" applyBorder="0" applyAlignment="0" applyProtection="0"/>
    <xf numFmtId="165" fontId="27" fillId="18" borderId="0" applyNumberFormat="0" applyBorder="0" applyAlignment="0" applyProtection="0"/>
    <xf numFmtId="165" fontId="18" fillId="3" borderId="0" applyNumberFormat="0" applyBorder="0" applyAlignment="0" applyProtection="0"/>
    <xf numFmtId="165" fontId="25" fillId="8" borderId="11" applyNumberFormat="0" applyAlignment="0" applyProtection="0"/>
    <xf numFmtId="165" fontId="2" fillId="19" borderId="0" applyNumberFormat="0" applyBorder="0" applyAlignment="0" applyProtection="0"/>
    <xf numFmtId="165" fontId="20" fillId="5" borderId="0" applyNumberFormat="0" applyBorder="0" applyAlignment="0" applyProtection="0"/>
    <xf numFmtId="165" fontId="19" fillId="4" borderId="0" applyNumberFormat="0" applyBorder="0" applyAlignment="0" applyProtection="0"/>
    <xf numFmtId="165" fontId="22" fillId="7" borderId="9" applyNumberFormat="0" applyAlignment="0" applyProtection="0"/>
    <xf numFmtId="165" fontId="24" fillId="0" borderId="10" applyNumberFormat="0" applyFill="0" applyAlignment="0" applyProtection="0"/>
    <xf numFmtId="165" fontId="23" fillId="7" borderId="8" applyNumberFormat="0" applyAlignment="0" applyProtection="0"/>
    <xf numFmtId="165" fontId="2" fillId="12" borderId="0" applyNumberFormat="0" applyBorder="0" applyAlignment="0" applyProtection="0"/>
    <xf numFmtId="165" fontId="27" fillId="10" borderId="0" applyNumberFormat="0" applyBorder="0" applyAlignment="0" applyProtection="0"/>
    <xf numFmtId="165" fontId="27" fillId="14" borderId="0" applyNumberFormat="0" applyBorder="0" applyAlignment="0" applyProtection="0"/>
    <xf numFmtId="165" fontId="1" fillId="0" borderId="0" applyFont="0" applyFill="0" applyBorder="0" applyAlignment="0" applyProtection="0"/>
    <xf numFmtId="165" fontId="27" fillId="13" borderId="0" applyNumberFormat="0" applyBorder="0" applyAlignment="0" applyProtection="0"/>
    <xf numFmtId="165" fontId="26" fillId="0" borderId="0" applyNumberFormat="0" applyFill="0" applyBorder="0" applyAlignment="0" applyProtection="0"/>
    <xf numFmtId="165" fontId="21" fillId="6" borderId="8" applyNumberFormat="0" applyAlignment="0" applyProtection="0"/>
    <xf numFmtId="165" fontId="2" fillId="16" borderId="0" applyNumberFormat="0" applyBorder="0" applyAlignment="0" applyProtection="0"/>
    <xf numFmtId="165" fontId="2" fillId="20" borderId="0" applyNumberFormat="0" applyBorder="0" applyAlignment="0" applyProtection="0"/>
    <xf numFmtId="165" fontId="27" fillId="21" borderId="0" applyNumberFormat="0" applyBorder="0" applyAlignment="0" applyProtection="0"/>
    <xf numFmtId="165" fontId="27" fillId="22" borderId="0" applyNumberFormat="0" applyBorder="0" applyAlignment="0" applyProtection="0"/>
    <xf numFmtId="165" fontId="2" fillId="23" borderId="0" applyNumberFormat="0" applyBorder="0" applyAlignment="0" applyProtection="0"/>
    <xf numFmtId="165" fontId="2" fillId="24" borderId="0" applyNumberFormat="0" applyBorder="0" applyAlignment="0" applyProtection="0"/>
    <xf numFmtId="165" fontId="27" fillId="25" borderId="0" applyNumberFormat="0" applyBorder="0" applyAlignment="0" applyProtection="0"/>
    <xf numFmtId="165" fontId="27" fillId="26" borderId="0" applyNumberFormat="0" applyBorder="0" applyAlignment="0" applyProtection="0"/>
    <xf numFmtId="165" fontId="2" fillId="27" borderId="0" applyNumberFormat="0" applyBorder="0" applyAlignment="0" applyProtection="0"/>
    <xf numFmtId="165" fontId="2" fillId="28" borderId="0" applyNumberFormat="0" applyBorder="0" applyAlignment="0" applyProtection="0"/>
    <xf numFmtId="165" fontId="27" fillId="29" borderId="0" applyNumberFormat="0" applyBorder="0" applyAlignment="0" applyProtection="0"/>
    <xf numFmtId="165" fontId="27" fillId="30" borderId="0" applyNumberFormat="0" applyBorder="0" applyAlignment="0" applyProtection="0"/>
    <xf numFmtId="165" fontId="2" fillId="31" borderId="0" applyNumberFormat="0" applyBorder="0" applyAlignment="0" applyProtection="0"/>
    <xf numFmtId="165" fontId="2" fillId="32" borderId="0" applyNumberFormat="0" applyBorder="0" applyAlignment="0" applyProtection="0"/>
    <xf numFmtId="165" fontId="27" fillId="33" borderId="0" applyNumberFormat="0" applyBorder="0" applyAlignment="0" applyProtection="0"/>
    <xf numFmtId="165" fontId="2" fillId="0" borderId="0"/>
  </cellStyleXfs>
  <cellXfs count="217">
    <xf numFmtId="0" fontId="0" fillId="0" borderId="0" xfId="0"/>
    <xf numFmtId="164" fontId="0" fillId="0" borderId="0" xfId="2" applyNumberFormat="1" applyFont="1" applyFill="1"/>
    <xf numFmtId="0" fontId="0" fillId="0" borderId="0" xfId="0" quotePrefix="1"/>
    <xf numFmtId="0" fontId="9" fillId="0" borderId="0" xfId="0" applyFont="1"/>
    <xf numFmtId="0" fontId="10" fillId="0" borderId="0" xfId="0" applyFont="1"/>
    <xf numFmtId="165" fontId="8" fillId="0" borderId="0" xfId="0" applyNumberFormat="1" applyFont="1" applyAlignment="1">
      <alignment horizontal="left"/>
    </xf>
    <xf numFmtId="0" fontId="0" fillId="0" borderId="0" xfId="0" applyAlignment="1">
      <alignment horizontal="left"/>
    </xf>
    <xf numFmtId="164" fontId="13" fillId="0" borderId="0" xfId="2" applyNumberFormat="1" applyFont="1" applyFill="1"/>
    <xf numFmtId="164" fontId="0" fillId="0" borderId="0" xfId="2" applyNumberFormat="1" applyFont="1"/>
    <xf numFmtId="164" fontId="13" fillId="0" borderId="0" xfId="2" applyNumberFormat="1" applyFont="1"/>
    <xf numFmtId="10" fontId="13" fillId="0" borderId="0" xfId="3" applyNumberFormat="1" applyFont="1"/>
    <xf numFmtId="165" fontId="13" fillId="0" borderId="0" xfId="73" applyFont="1"/>
    <xf numFmtId="10" fontId="0" fillId="0" borderId="0" xfId="3" applyNumberFormat="1" applyFont="1" applyFill="1"/>
    <xf numFmtId="0" fontId="0" fillId="0" borderId="0" xfId="0" quotePrefix="1" applyAlignment="1">
      <alignment horizontal="center"/>
    </xf>
    <xf numFmtId="0" fontId="3" fillId="0" borderId="1" xfId="0" applyFont="1" applyBorder="1"/>
    <xf numFmtId="164" fontId="13" fillId="0" borderId="0" xfId="0" applyNumberFormat="1" applyFont="1"/>
    <xf numFmtId="43" fontId="0" fillId="0" borderId="0" xfId="2" applyFont="1" applyFill="1"/>
    <xf numFmtId="10" fontId="0" fillId="0" borderId="0" xfId="0" applyNumberFormat="1"/>
    <xf numFmtId="164" fontId="12" fillId="0" borderId="0" xfId="2" applyNumberFormat="1" applyFont="1" applyFill="1"/>
    <xf numFmtId="164" fontId="0" fillId="0" borderId="0" xfId="0" applyNumberFormat="1"/>
    <xf numFmtId="0" fontId="0" fillId="0" borderId="0" xfId="0" applyAlignment="1">
      <alignment horizontal="center"/>
    </xf>
    <xf numFmtId="0" fontId="0" fillId="0" borderId="1" xfId="0" applyBorder="1"/>
    <xf numFmtId="0" fontId="13" fillId="0" borderId="0" xfId="24" applyFont="1" applyAlignment="1">
      <alignment horizontal="center"/>
    </xf>
    <xf numFmtId="0" fontId="13" fillId="0" borderId="0" xfId="24" applyFont="1"/>
    <xf numFmtId="0" fontId="2" fillId="0" borderId="0" xfId="0" applyFont="1" applyAlignment="1">
      <alignment horizontal="left"/>
    </xf>
    <xf numFmtId="43" fontId="2" fillId="0" borderId="0" xfId="25" applyFont="1" applyFill="1" applyBorder="1"/>
    <xf numFmtId="43" fontId="2" fillId="0" borderId="0" xfId="25" applyFont="1" applyFill="1" applyAlignment="1">
      <alignment horizontal="center"/>
    </xf>
    <xf numFmtId="43" fontId="2" fillId="0" borderId="4" xfId="25" applyFont="1" applyFill="1" applyBorder="1"/>
    <xf numFmtId="43" fontId="2" fillId="0" borderId="0" xfId="25" applyFont="1" applyFill="1" applyBorder="1" applyAlignment="1">
      <alignment horizontal="center"/>
    </xf>
    <xf numFmtId="43" fontId="2" fillId="0" borderId="0" xfId="25" applyFont="1" applyFill="1"/>
    <xf numFmtId="0" fontId="29" fillId="0" borderId="0" xfId="24" applyFont="1" applyAlignment="1">
      <alignment horizontal="center"/>
    </xf>
    <xf numFmtId="49" fontId="13" fillId="0" borderId="0" xfId="24" applyNumberFormat="1" applyFont="1"/>
    <xf numFmtId="17" fontId="13" fillId="0" borderId="0" xfId="24" applyNumberFormat="1" applyFont="1"/>
    <xf numFmtId="43" fontId="13" fillId="0" borderId="0" xfId="24" applyNumberFormat="1" applyFont="1"/>
    <xf numFmtId="43" fontId="13" fillId="0" borderId="0" xfId="25" applyFont="1" applyFill="1" applyBorder="1" applyAlignment="1">
      <alignment horizontal="center"/>
    </xf>
    <xf numFmtId="37" fontId="13" fillId="0" borderId="0" xfId="4" applyFont="1" applyAlignment="1">
      <alignment horizontal="center"/>
    </xf>
    <xf numFmtId="37" fontId="13" fillId="0" borderId="1" xfId="4" applyFont="1" applyBorder="1" applyAlignment="1">
      <alignment horizontal="center"/>
    </xf>
    <xf numFmtId="37" fontId="13" fillId="0" borderId="0" xfId="4" applyFont="1" applyAlignment="1"/>
    <xf numFmtId="10" fontId="13" fillId="0" borderId="0" xfId="3" applyNumberFormat="1" applyFont="1" applyFill="1" applyAlignment="1"/>
    <xf numFmtId="164" fontId="13" fillId="0" borderId="14" xfId="0" applyNumberFormat="1" applyFont="1" applyBorder="1"/>
    <xf numFmtId="164" fontId="13" fillId="0" borderId="2" xfId="0" applyNumberFormat="1" applyFont="1" applyBorder="1"/>
    <xf numFmtId="14" fontId="0" fillId="0" borderId="0" xfId="0" applyNumberFormat="1" applyAlignment="1">
      <alignment horizontal="center"/>
    </xf>
    <xf numFmtId="164" fontId="13" fillId="0" borderId="0" xfId="0" applyNumberFormat="1" applyFont="1" applyAlignment="1">
      <alignment horizontal="center"/>
    </xf>
    <xf numFmtId="164" fontId="0" fillId="0" borderId="0" xfId="0" quotePrefix="1" applyNumberFormat="1" applyAlignment="1">
      <alignment horizontal="center"/>
    </xf>
    <xf numFmtId="9" fontId="13" fillId="0" borderId="0" xfId="3" applyFont="1" applyFill="1" applyAlignment="1"/>
    <xf numFmtId="164" fontId="13" fillId="0" borderId="0" xfId="2" applyNumberFormat="1" applyFont="1" applyFill="1" applyBorder="1"/>
    <xf numFmtId="0" fontId="13" fillId="0" borderId="0" xfId="0" applyFont="1"/>
    <xf numFmtId="0" fontId="13" fillId="0" borderId="0" xfId="0" applyFont="1" applyAlignment="1">
      <alignment horizontal="center"/>
    </xf>
    <xf numFmtId="0" fontId="13" fillId="0" borderId="0" xfId="0" quotePrefix="1" applyFont="1" applyAlignment="1">
      <alignment horizontal="center"/>
    </xf>
    <xf numFmtId="164" fontId="13" fillId="0" borderId="0" xfId="2" applyNumberFormat="1" applyFont="1" applyFill="1" applyAlignment="1">
      <alignment horizontal="center"/>
    </xf>
    <xf numFmtId="166" fontId="0" fillId="0" borderId="0" xfId="2" applyNumberFormat="1" applyFont="1" applyFill="1"/>
    <xf numFmtId="164" fontId="13" fillId="0" borderId="14" xfId="0" quotePrefix="1" applyNumberFormat="1" applyFont="1" applyBorder="1" applyAlignment="1">
      <alignment horizontal="center"/>
    </xf>
    <xf numFmtId="164" fontId="13" fillId="0" borderId="2" xfId="2" applyNumberFormat="1" applyFont="1" applyFill="1" applyBorder="1"/>
    <xf numFmtId="0" fontId="3" fillId="0" borderId="0" xfId="0" applyFont="1"/>
    <xf numFmtId="0" fontId="31" fillId="0" borderId="0" xfId="0" applyFont="1"/>
    <xf numFmtId="164" fontId="13" fillId="0" borderId="1" xfId="0" applyNumberFormat="1" applyFont="1" applyBorder="1"/>
    <xf numFmtId="43" fontId="0" fillId="0" borderId="0" xfId="25" applyFont="1" applyFill="1" applyAlignment="1">
      <alignment horizontal="center"/>
    </xf>
    <xf numFmtId="43" fontId="13" fillId="0" borderId="4" xfId="24" applyNumberFormat="1" applyFont="1" applyBorder="1"/>
    <xf numFmtId="0" fontId="0" fillId="0" borderId="0" xfId="0" applyAlignment="1">
      <alignment horizontal="centerContinuous"/>
    </xf>
    <xf numFmtId="0" fontId="13" fillId="0" borderId="0" xfId="24" quotePrefix="1" applyFont="1" applyAlignment="1">
      <alignment horizontal="center"/>
    </xf>
    <xf numFmtId="10" fontId="13" fillId="0" borderId="0" xfId="3" applyNumberFormat="1" applyFont="1" applyFill="1" applyAlignment="1">
      <alignment horizontal="center"/>
    </xf>
    <xf numFmtId="10" fontId="13" fillId="0" borderId="1" xfId="3" applyNumberFormat="1" applyFont="1" applyFill="1" applyBorder="1" applyAlignment="1">
      <alignment horizontal="center"/>
    </xf>
    <xf numFmtId="43" fontId="0" fillId="0" borderId="0" xfId="25" applyFont="1" applyFill="1" applyBorder="1" applyAlignment="1">
      <alignment horizontal="center"/>
    </xf>
    <xf numFmtId="164" fontId="13" fillId="0" borderId="2" xfId="0" applyNumberFormat="1" applyFont="1" applyBorder="1" applyAlignment="1">
      <alignment vertical="center"/>
    </xf>
    <xf numFmtId="166" fontId="0" fillId="0" borderId="0" xfId="0" applyNumberFormat="1"/>
    <xf numFmtId="0" fontId="0" fillId="0" borderId="0" xfId="0" applyAlignment="1">
      <alignment vertical="center"/>
    </xf>
    <xf numFmtId="0" fontId="0" fillId="0" borderId="0" xfId="0" applyAlignment="1">
      <alignment horizontal="left" vertical="top" wrapText="1"/>
    </xf>
    <xf numFmtId="0" fontId="0" fillId="0" borderId="0" xfId="0" applyAlignment="1">
      <alignment horizontal="center" vertical="top"/>
    </xf>
    <xf numFmtId="0" fontId="0" fillId="0" borderId="1" xfId="0" applyBorder="1" applyAlignment="1">
      <alignment horizontal="center"/>
    </xf>
    <xf numFmtId="37" fontId="13" fillId="0" borderId="0" xfId="4" applyFont="1" applyAlignment="1">
      <alignment horizontal="centerContinuous"/>
    </xf>
    <xf numFmtId="0" fontId="13" fillId="0" borderId="0" xfId="5" applyFont="1" applyAlignment="1"/>
    <xf numFmtId="0" fontId="13" fillId="0" borderId="0" xfId="6" applyFont="1"/>
    <xf numFmtId="37" fontId="13" fillId="0" borderId="0" xfId="4" quotePrefix="1" applyFont="1" applyAlignment="1">
      <alignment horizontal="center"/>
    </xf>
    <xf numFmtId="37" fontId="13" fillId="0" borderId="0" xfId="4" quotePrefix="1" applyFont="1" applyAlignment="1"/>
    <xf numFmtId="37" fontId="13" fillId="0" borderId="1" xfId="4" applyFont="1" applyBorder="1" applyAlignment="1"/>
    <xf numFmtId="0" fontId="2" fillId="0" borderId="0" xfId="0" applyFont="1"/>
    <xf numFmtId="10" fontId="13" fillId="0" borderId="1" xfId="3" applyNumberFormat="1" applyFont="1" applyFill="1" applyBorder="1" applyAlignment="1"/>
    <xf numFmtId="164" fontId="13" fillId="0" borderId="0" xfId="2" applyNumberFormat="1" applyFont="1" applyFill="1" applyAlignment="1"/>
    <xf numFmtId="37" fontId="30" fillId="0" borderId="0" xfId="4" applyFont="1" applyAlignment="1"/>
    <xf numFmtId="164" fontId="13" fillId="0" borderId="0" xfId="3" applyNumberFormat="1" applyFont="1" applyFill="1" applyAlignment="1"/>
    <xf numFmtId="14" fontId="0" fillId="0" borderId="0" xfId="0" applyNumberFormat="1" applyAlignment="1">
      <alignment horizontal="center" vertical="top"/>
    </xf>
    <xf numFmtId="37" fontId="1" fillId="0" borderId="0" xfId="4" applyAlignment="1"/>
    <xf numFmtId="0" fontId="1" fillId="0" borderId="0" xfId="75" applyAlignment="1">
      <alignment horizontal="center"/>
    </xf>
    <xf numFmtId="37" fontId="32" fillId="0" borderId="0" xfId="4" applyFont="1" applyAlignment="1"/>
    <xf numFmtId="10" fontId="1" fillId="0" borderId="0" xfId="3" applyNumberFormat="1" applyFont="1" applyFill="1" applyAlignment="1"/>
    <xf numFmtId="43" fontId="13" fillId="0" borderId="0" xfId="25" applyFont="1" applyFill="1" applyBorder="1"/>
    <xf numFmtId="43" fontId="2" fillId="0" borderId="0" xfId="76" applyFont="1" applyFill="1" applyBorder="1"/>
    <xf numFmtId="43" fontId="0" fillId="0" borderId="0" xfId="0" applyNumberFormat="1"/>
    <xf numFmtId="0" fontId="0" fillId="0" borderId="0" xfId="0" applyAlignment="1">
      <alignment wrapText="1"/>
    </xf>
    <xf numFmtId="0" fontId="0" fillId="0" borderId="16" xfId="0" applyBorder="1"/>
    <xf numFmtId="0" fontId="0" fillId="0" borderId="18" xfId="0" applyBorder="1"/>
    <xf numFmtId="0" fontId="3" fillId="0" borderId="20" xfId="0" applyFont="1" applyBorder="1" applyAlignment="1">
      <alignment wrapText="1"/>
    </xf>
    <xf numFmtId="0" fontId="3" fillId="0" borderId="1" xfId="0" applyFont="1" applyBorder="1" applyAlignment="1">
      <alignment wrapText="1"/>
    </xf>
    <xf numFmtId="0" fontId="3" fillId="0" borderId="21" xfId="0" applyFont="1" applyBorder="1" applyAlignment="1">
      <alignment wrapText="1"/>
    </xf>
    <xf numFmtId="0" fontId="3" fillId="0" borderId="23" xfId="0" applyFont="1" applyBorder="1" applyAlignment="1">
      <alignment horizontal="centerContinuous"/>
    </xf>
    <xf numFmtId="0" fontId="3" fillId="0" borderId="24" xfId="0" applyFont="1" applyBorder="1" applyAlignment="1">
      <alignment horizontal="centerContinuous"/>
    </xf>
    <xf numFmtId="0" fontId="3" fillId="0" borderId="22" xfId="0" applyFont="1" applyBorder="1" applyAlignment="1">
      <alignment horizontal="centerContinuous"/>
    </xf>
    <xf numFmtId="0" fontId="0" fillId="0" borderId="25" xfId="0" applyBorder="1"/>
    <xf numFmtId="0" fontId="3" fillId="0" borderId="14" xfId="0" applyFont="1" applyBorder="1"/>
    <xf numFmtId="0" fontId="12" fillId="0" borderId="0" xfId="0" applyFont="1"/>
    <xf numFmtId="10" fontId="0" fillId="0" borderId="0" xfId="3" applyNumberFormat="1" applyFont="1" applyFill="1" applyAlignment="1">
      <alignment horizontal="center"/>
    </xf>
    <xf numFmtId="164" fontId="13" fillId="0" borderId="0" xfId="0" quotePrefix="1" applyNumberFormat="1" applyFont="1" applyAlignment="1">
      <alignment horizontal="center"/>
    </xf>
    <xf numFmtId="0" fontId="37" fillId="0" borderId="0" xfId="0" applyFont="1" applyAlignment="1">
      <alignment vertical="center" wrapText="1"/>
    </xf>
    <xf numFmtId="0" fontId="37" fillId="0" borderId="0" xfId="0" applyFont="1" applyAlignment="1">
      <alignment horizontal="left" vertical="center" wrapText="1"/>
    </xf>
    <xf numFmtId="0" fontId="37" fillId="0" borderId="0" xfId="0" applyFont="1" applyAlignment="1">
      <alignment horizontal="right" vertical="center" wrapText="1"/>
    </xf>
    <xf numFmtId="0" fontId="0" fillId="0" borderId="19" xfId="0" applyBorder="1"/>
    <xf numFmtId="43" fontId="13" fillId="34" borderId="0" xfId="2" applyFont="1" applyFill="1"/>
    <xf numFmtId="0" fontId="13" fillId="0" borderId="1" xfId="0" applyFont="1" applyBorder="1" applyAlignment="1">
      <alignment horizontal="center"/>
    </xf>
    <xf numFmtId="14" fontId="13" fillId="0" borderId="0" xfId="0" applyNumberFormat="1" applyFont="1" applyAlignment="1">
      <alignment horizontal="center"/>
    </xf>
    <xf numFmtId="43" fontId="13" fillId="0" borderId="0" xfId="2" applyFont="1" applyFill="1"/>
    <xf numFmtId="168" fontId="13" fillId="0" borderId="2" xfId="2" applyNumberFormat="1" applyFont="1" applyFill="1" applyBorder="1"/>
    <xf numFmtId="10" fontId="13" fillId="0" borderId="0" xfId="3" applyNumberFormat="1" applyFont="1" applyFill="1"/>
    <xf numFmtId="43" fontId="13" fillId="34" borderId="0" xfId="2" applyFont="1" applyFill="1" applyBorder="1"/>
    <xf numFmtId="164" fontId="13" fillId="0" borderId="14" xfId="2" applyNumberFormat="1" applyFont="1" applyFill="1" applyBorder="1"/>
    <xf numFmtId="164" fontId="13" fillId="34" borderId="0" xfId="0" applyNumberFormat="1" applyFont="1" applyFill="1"/>
    <xf numFmtId="164" fontId="13" fillId="0" borderId="1" xfId="2" applyNumberFormat="1" applyFont="1" applyFill="1" applyBorder="1"/>
    <xf numFmtId="164" fontId="13" fillId="0" borderId="15" xfId="0" applyNumberFormat="1" applyFont="1" applyBorder="1"/>
    <xf numFmtId="167" fontId="13" fillId="0" borderId="0" xfId="2" applyNumberFormat="1" applyFont="1" applyFill="1"/>
    <xf numFmtId="164" fontId="13" fillId="34" borderId="0" xfId="2" applyNumberFormat="1" applyFont="1" applyFill="1" applyAlignment="1">
      <alignment horizontal="center"/>
    </xf>
    <xf numFmtId="164" fontId="2" fillId="34" borderId="27" xfId="2" applyNumberFormat="1" applyFont="1" applyFill="1" applyBorder="1"/>
    <xf numFmtId="164" fontId="2" fillId="34" borderId="28" xfId="2" applyNumberFormat="1" applyFont="1" applyFill="1" applyBorder="1"/>
    <xf numFmtId="164" fontId="2" fillId="0" borderId="27" xfId="2" applyNumberFormat="1" applyFont="1" applyFill="1" applyBorder="1"/>
    <xf numFmtId="164" fontId="2" fillId="0" borderId="28" xfId="2" applyNumberFormat="1" applyFont="1" applyFill="1" applyBorder="1"/>
    <xf numFmtId="0" fontId="0" fillId="0" borderId="14" xfId="0" applyBorder="1"/>
    <xf numFmtId="0" fontId="38" fillId="0" borderId="0" xfId="0" quotePrefix="1" applyFont="1" applyAlignment="1">
      <alignment horizontal="center"/>
    </xf>
    <xf numFmtId="0" fontId="0" fillId="0" borderId="31" xfId="0" applyBorder="1"/>
    <xf numFmtId="0" fontId="0" fillId="0" borderId="32" xfId="0" applyBorder="1"/>
    <xf numFmtId="0" fontId="0" fillId="0" borderId="23" xfId="0" applyBorder="1" applyAlignment="1">
      <alignment horizontal="centerContinuous"/>
    </xf>
    <xf numFmtId="0" fontId="0" fillId="0" borderId="24" xfId="0" applyBorder="1" applyAlignment="1">
      <alignment horizontal="centerContinuous"/>
    </xf>
    <xf numFmtId="0" fontId="0" fillId="0" borderId="27" xfId="0" applyBorder="1"/>
    <xf numFmtId="0" fontId="0" fillId="0" borderId="36" xfId="0" applyBorder="1"/>
    <xf numFmtId="0" fontId="0" fillId="0" borderId="37" xfId="0" applyBorder="1"/>
    <xf numFmtId="0" fontId="0" fillId="0" borderId="29" xfId="0" applyBorder="1"/>
    <xf numFmtId="164" fontId="2" fillId="0" borderId="27" xfId="2" applyNumberFormat="1" applyFont="1" applyBorder="1"/>
    <xf numFmtId="164" fontId="2" fillId="0" borderId="28" xfId="2" applyNumberFormat="1" applyFont="1" applyBorder="1"/>
    <xf numFmtId="164" fontId="2" fillId="34" borderId="27" xfId="2" applyNumberFormat="1" applyFont="1" applyFill="1" applyBorder="1" applyAlignment="1">
      <alignment horizontal="right" vertical="center" wrapText="1"/>
    </xf>
    <xf numFmtId="164" fontId="2" fillId="34" borderId="28" xfId="2" applyNumberFormat="1" applyFont="1" applyFill="1" applyBorder="1" applyAlignment="1">
      <alignment horizontal="right" vertical="center" wrapText="1"/>
    </xf>
    <xf numFmtId="164" fontId="2" fillId="0" borderId="27" xfId="2" applyNumberFormat="1" applyFont="1" applyBorder="1" applyAlignment="1">
      <alignment horizontal="right" vertical="center" wrapText="1"/>
    </xf>
    <xf numFmtId="164" fontId="2" fillId="0" borderId="28" xfId="2" applyNumberFormat="1" applyFont="1" applyBorder="1" applyAlignment="1">
      <alignment horizontal="right" vertical="center" wrapText="1"/>
    </xf>
    <xf numFmtId="164" fontId="2" fillId="34" borderId="27" xfId="2" applyNumberFormat="1" applyFont="1" applyFill="1" applyBorder="1" applyAlignment="1">
      <alignment horizontal="center" vertical="center" wrapText="1"/>
    </xf>
    <xf numFmtId="164" fontId="2" fillId="34" borderId="28" xfId="2" applyNumberFormat="1" applyFont="1" applyFill="1" applyBorder="1" applyAlignment="1">
      <alignment horizontal="center" vertical="center" wrapText="1"/>
    </xf>
    <xf numFmtId="164" fontId="2" fillId="0" borderId="27" xfId="2" applyNumberFormat="1" applyFont="1" applyBorder="1" applyAlignment="1">
      <alignment horizontal="center" vertical="center" wrapText="1"/>
    </xf>
    <xf numFmtId="164" fontId="2" fillId="0" borderId="28" xfId="2" applyNumberFormat="1" applyFont="1" applyBorder="1" applyAlignment="1">
      <alignment horizontal="center" vertical="center" wrapText="1"/>
    </xf>
    <xf numFmtId="164" fontId="2" fillId="0" borderId="27" xfId="2" applyNumberFormat="1" applyFont="1" applyFill="1" applyBorder="1" applyAlignment="1">
      <alignment horizontal="center" vertical="center" wrapText="1"/>
    </xf>
    <xf numFmtId="164" fontId="2" fillId="0" borderId="28" xfId="2" applyNumberFormat="1" applyFont="1" applyFill="1" applyBorder="1" applyAlignment="1">
      <alignment horizontal="center" vertical="center" wrapText="1"/>
    </xf>
    <xf numFmtId="164" fontId="2" fillId="34" borderId="29" xfId="2" applyNumberFormat="1" applyFont="1" applyFill="1" applyBorder="1" applyAlignment="1">
      <alignment horizontal="center" vertical="center" wrapText="1"/>
    </xf>
    <xf numFmtId="164" fontId="2" fillId="34" borderId="30" xfId="2" applyNumberFormat="1" applyFont="1" applyFill="1" applyBorder="1" applyAlignment="1">
      <alignment horizontal="center" vertical="center" wrapText="1"/>
    </xf>
    <xf numFmtId="164" fontId="2" fillId="0" borderId="27" xfId="2" applyNumberFormat="1" applyFont="1" applyBorder="1" applyAlignment="1">
      <alignment horizontal="center" vertical="center"/>
    </xf>
    <xf numFmtId="164" fontId="2" fillId="0" borderId="28" xfId="2" applyNumberFormat="1" applyFont="1" applyBorder="1" applyAlignment="1">
      <alignment horizontal="center" vertical="center"/>
    </xf>
    <xf numFmtId="164" fontId="2" fillId="34" borderId="27" xfId="2" applyNumberFormat="1" applyFont="1" applyFill="1" applyBorder="1" applyAlignment="1">
      <alignment horizontal="center" vertical="center"/>
    </xf>
    <xf numFmtId="164" fontId="2" fillId="34" borderId="28" xfId="2" applyNumberFormat="1" applyFont="1" applyFill="1" applyBorder="1" applyAlignment="1">
      <alignment horizontal="center" vertical="center"/>
    </xf>
    <xf numFmtId="164" fontId="2" fillId="0" borderId="27" xfId="2" applyNumberFormat="1" applyFont="1" applyFill="1" applyBorder="1" applyAlignment="1">
      <alignment horizontal="center" vertical="center"/>
    </xf>
    <xf numFmtId="164" fontId="2" fillId="0" borderId="28" xfId="2" applyNumberFormat="1" applyFont="1" applyFill="1" applyBorder="1" applyAlignment="1">
      <alignment horizontal="center" vertical="center"/>
    </xf>
    <xf numFmtId="164" fontId="2" fillId="34" borderId="29" xfId="2" applyNumberFormat="1" applyFont="1" applyFill="1" applyBorder="1"/>
    <xf numFmtId="164" fontId="2" fillId="34" borderId="30" xfId="2" applyNumberFormat="1" applyFont="1" applyFill="1" applyBorder="1"/>
    <xf numFmtId="164" fontId="2" fillId="0" borderId="17" xfId="2" applyNumberFormat="1" applyFont="1" applyBorder="1"/>
    <xf numFmtId="164" fontId="2" fillId="34" borderId="27" xfId="2" applyNumberFormat="1" applyFont="1" applyFill="1" applyBorder="1" applyAlignment="1">
      <alignment horizontal="left" vertical="center" wrapText="1"/>
    </xf>
    <xf numFmtId="164" fontId="2" fillId="0" borderId="27" xfId="2" applyNumberFormat="1" applyFont="1" applyBorder="1" applyAlignment="1">
      <alignment horizontal="left" vertical="center" wrapText="1"/>
    </xf>
    <xf numFmtId="1" fontId="13" fillId="34" borderId="0" xfId="2" applyNumberFormat="1" applyFont="1" applyFill="1" applyBorder="1" applyAlignment="1">
      <alignment horizontal="center"/>
    </xf>
    <xf numFmtId="164" fontId="13" fillId="34" borderId="0" xfId="2" applyNumberFormat="1" applyFont="1" applyFill="1" applyBorder="1" applyAlignment="1">
      <alignment horizontal="center"/>
    </xf>
    <xf numFmtId="164" fontId="2" fillId="0" borderId="0" xfId="2" applyNumberFormat="1" applyFont="1" applyBorder="1"/>
    <xf numFmtId="164" fontId="2" fillId="0" borderId="29" xfId="2" applyNumberFormat="1" applyFont="1" applyFill="1" applyBorder="1"/>
    <xf numFmtId="164" fontId="2" fillId="0" borderId="30" xfId="2" applyNumberFormat="1" applyFont="1" applyFill="1" applyBorder="1"/>
    <xf numFmtId="0" fontId="3" fillId="0" borderId="18" xfId="0" applyFont="1" applyBorder="1" applyAlignment="1">
      <alignment wrapText="1"/>
    </xf>
    <xf numFmtId="0" fontId="3" fillId="0" borderId="19" xfId="0" applyFont="1" applyBorder="1" applyAlignment="1">
      <alignment wrapText="1"/>
    </xf>
    <xf numFmtId="0" fontId="3" fillId="0" borderId="35" xfId="0" applyFont="1" applyBorder="1" applyAlignment="1">
      <alignment wrapText="1"/>
    </xf>
    <xf numFmtId="164" fontId="12" fillId="0" borderId="33" xfId="2" applyNumberFormat="1" applyFont="1" applyFill="1" applyBorder="1"/>
    <xf numFmtId="164" fontId="0" fillId="0" borderId="33" xfId="2" applyNumberFormat="1" applyFont="1" applyBorder="1"/>
    <xf numFmtId="164" fontId="0" fillId="0" borderId="34" xfId="2" applyNumberFormat="1" applyFont="1" applyBorder="1"/>
    <xf numFmtId="164" fontId="2" fillId="0" borderId="33" xfId="2" applyNumberFormat="1" applyFont="1" applyBorder="1" applyAlignment="1">
      <alignment horizontal="center" vertical="center"/>
    </xf>
    <xf numFmtId="164" fontId="2" fillId="0" borderId="34" xfId="2" applyNumberFormat="1" applyFont="1" applyBorder="1" applyAlignment="1">
      <alignment horizontal="center" vertical="center"/>
    </xf>
    <xf numFmtId="0" fontId="0" fillId="0" borderId="39" xfId="0" applyBorder="1"/>
    <xf numFmtId="0" fontId="0" fillId="0" borderId="33" xfId="0" applyBorder="1"/>
    <xf numFmtId="164" fontId="2" fillId="34" borderId="33" xfId="2" applyNumberFormat="1" applyFont="1" applyFill="1" applyBorder="1"/>
    <xf numFmtId="164" fontId="2" fillId="34" borderId="34" xfId="2" applyNumberFormat="1" applyFont="1" applyFill="1" applyBorder="1"/>
    <xf numFmtId="0" fontId="3" fillId="0" borderId="31" xfId="0" applyFont="1" applyBorder="1" applyAlignment="1">
      <alignment wrapText="1"/>
    </xf>
    <xf numFmtId="0" fontId="3" fillId="0" borderId="32" xfId="0" applyFont="1" applyBorder="1" applyAlignment="1">
      <alignment wrapText="1"/>
    </xf>
    <xf numFmtId="0" fontId="3" fillId="0" borderId="32" xfId="0" quotePrefix="1" applyFont="1" applyBorder="1" applyAlignment="1">
      <alignment wrapText="1"/>
    </xf>
    <xf numFmtId="0" fontId="3" fillId="0" borderId="40" xfId="0" applyFont="1" applyBorder="1" applyAlignment="1">
      <alignment wrapText="1"/>
    </xf>
    <xf numFmtId="0" fontId="0" fillId="0" borderId="26" xfId="0" applyBorder="1" applyAlignment="1">
      <alignment horizontal="center"/>
    </xf>
    <xf numFmtId="0" fontId="0" fillId="0" borderId="38" xfId="0" applyBorder="1" applyAlignment="1">
      <alignment horizontal="center"/>
    </xf>
    <xf numFmtId="164" fontId="2" fillId="0" borderId="0" xfId="2" applyNumberFormat="1" applyFont="1" applyFill="1" applyBorder="1"/>
    <xf numFmtId="164" fontId="2" fillId="0" borderId="17" xfId="2" applyNumberFormat="1" applyFont="1" applyFill="1" applyBorder="1"/>
    <xf numFmtId="0" fontId="3" fillId="0" borderId="23" xfId="0" applyFont="1" applyBorder="1" applyAlignment="1">
      <alignment horizontal="centerContinuous" wrapText="1"/>
    </xf>
    <xf numFmtId="0" fontId="3" fillId="0" borderId="23" xfId="0" quotePrefix="1" applyFont="1" applyBorder="1" applyAlignment="1">
      <alignment horizontal="centerContinuous" wrapText="1"/>
    </xf>
    <xf numFmtId="0" fontId="3" fillId="0" borderId="24" xfId="0" applyFont="1" applyBorder="1" applyAlignment="1">
      <alignment horizontal="centerContinuous" wrapText="1"/>
    </xf>
    <xf numFmtId="0" fontId="0" fillId="0" borderId="32" xfId="0" applyBorder="1" applyAlignment="1">
      <alignment wrapText="1"/>
    </xf>
    <xf numFmtId="0" fontId="0" fillId="0" borderId="0" xfId="0" applyAlignment="1">
      <alignment horizontal="right"/>
    </xf>
    <xf numFmtId="1" fontId="13" fillId="34" borderId="1" xfId="2" applyNumberFormat="1" applyFont="1" applyFill="1" applyBorder="1" applyAlignment="1">
      <alignment horizontal="center"/>
    </xf>
    <xf numFmtId="164" fontId="13" fillId="34" borderId="1" xfId="2" applyNumberFormat="1" applyFont="1" applyFill="1" applyBorder="1" applyAlignment="1">
      <alignment horizontal="center"/>
    </xf>
    <xf numFmtId="2" fontId="0" fillId="0" borderId="0" xfId="0" applyNumberFormat="1" applyAlignment="1">
      <alignment horizontal="left"/>
    </xf>
    <xf numFmtId="2" fontId="0" fillId="0" borderId="0" xfId="0" applyNumberFormat="1"/>
    <xf numFmtId="164" fontId="0" fillId="0" borderId="14" xfId="0" quotePrefix="1" applyNumberFormat="1" applyBorder="1" applyAlignment="1">
      <alignment horizontal="center"/>
    </xf>
    <xf numFmtId="169" fontId="0" fillId="0" borderId="0" xfId="0" applyNumberFormat="1"/>
    <xf numFmtId="169" fontId="0" fillId="0" borderId="1" xfId="0" applyNumberFormat="1" applyBorder="1"/>
    <xf numFmtId="164" fontId="0" fillId="0" borderId="0" xfId="2" applyNumberFormat="1" applyFont="1" applyFill="1" applyBorder="1"/>
    <xf numFmtId="164" fontId="13" fillId="0" borderId="1" xfId="0" applyNumberFormat="1" applyFont="1" applyBorder="1" applyAlignment="1">
      <alignment horizontal="center"/>
    </xf>
    <xf numFmtId="43" fontId="13" fillId="34" borderId="1" xfId="2" applyFont="1" applyFill="1" applyBorder="1"/>
    <xf numFmtId="164" fontId="13" fillId="0" borderId="0" xfId="3" applyNumberFormat="1" applyFont="1" applyFill="1"/>
    <xf numFmtId="0" fontId="13" fillId="0" borderId="1" xfId="0" applyFont="1" applyBorder="1"/>
    <xf numFmtId="164" fontId="0" fillId="0" borderId="14" xfId="2" applyNumberFormat="1" applyFont="1" applyFill="1" applyBorder="1"/>
    <xf numFmtId="0" fontId="0" fillId="0" borderId="0" xfId="0" quotePrefix="1" applyAlignment="1">
      <alignment horizontal="left" indent="2"/>
    </xf>
    <xf numFmtId="0" fontId="0" fillId="0" borderId="0" xfId="0" quotePrefix="1" applyAlignment="1">
      <alignment horizontal="left"/>
    </xf>
    <xf numFmtId="0" fontId="34" fillId="0" borderId="0" xfId="0" applyFont="1" applyAlignment="1">
      <alignment horizontal="left" wrapText="1" indent="1"/>
    </xf>
    <xf numFmtId="0" fontId="35" fillId="0" borderId="0" xfId="0" quotePrefix="1" applyFont="1" applyAlignment="1">
      <alignment horizontal="center"/>
    </xf>
    <xf numFmtId="0" fontId="0" fillId="0" borderId="0" xfId="0" applyAlignment="1">
      <alignment horizontal="left" indent="2"/>
    </xf>
    <xf numFmtId="0" fontId="34" fillId="0" borderId="0" xfId="0" applyFont="1" applyAlignment="1">
      <alignment horizontal="left" indent="1"/>
    </xf>
    <xf numFmtId="10" fontId="0" fillId="0" borderId="0" xfId="0" applyNumberFormat="1" applyAlignment="1">
      <alignment horizontal="center"/>
    </xf>
    <xf numFmtId="10" fontId="36" fillId="0" borderId="0" xfId="3" applyNumberFormat="1" applyFont="1" applyFill="1" applyAlignment="1">
      <alignment horizontal="center"/>
    </xf>
    <xf numFmtId="0" fontId="0" fillId="0" borderId="0" xfId="0" quotePrefix="1" applyAlignment="1">
      <alignment horizontal="left" indent="1"/>
    </xf>
    <xf numFmtId="0" fontId="0" fillId="0" borderId="0" xfId="0" applyAlignment="1">
      <alignment horizontal="left" indent="1"/>
    </xf>
    <xf numFmtId="0" fontId="0" fillId="0" borderId="0" xfId="0" applyAlignment="1">
      <alignment horizontal="center"/>
    </xf>
    <xf numFmtId="0" fontId="0" fillId="0" borderId="0" xfId="0" quotePrefix="1" applyAlignment="1">
      <alignment horizontal="center"/>
    </xf>
    <xf numFmtId="0" fontId="13" fillId="0" borderId="1" xfId="0" applyFont="1" applyBorder="1" applyAlignment="1">
      <alignment horizontal="center"/>
    </xf>
    <xf numFmtId="0" fontId="0" fillId="0" borderId="1" xfId="0" applyBorder="1" applyAlignment="1">
      <alignment horizontal="center"/>
    </xf>
    <xf numFmtId="37" fontId="13" fillId="0" borderId="0" xfId="4" applyFont="1" applyAlignment="1">
      <alignment horizontal="center"/>
    </xf>
    <xf numFmtId="0" fontId="28" fillId="0" borderId="0" xfId="24" applyFont="1" applyAlignment="1">
      <alignment horizontal="center"/>
    </xf>
  </cellXfs>
  <cellStyles count="122">
    <cellStyle name="20% - Accent1" xfId="44" builtinId="30" customBuiltin="1"/>
    <cellStyle name="20% - Accent1 2" xfId="89" xr:uid="{00000000-0005-0000-0000-000001000000}"/>
    <cellStyle name="20% - Accent2" xfId="48" builtinId="34" customBuiltin="1"/>
    <cellStyle name="20% - Accent2 2" xfId="83" xr:uid="{00000000-0005-0000-0000-000003000000}"/>
    <cellStyle name="20% - Accent3" xfId="52" builtinId="38" customBuiltin="1"/>
    <cellStyle name="20% - Accent3 2" xfId="93" xr:uid="{00000000-0005-0000-0000-000005000000}"/>
    <cellStyle name="20% - Accent4" xfId="56" builtinId="42" customBuiltin="1"/>
    <cellStyle name="20% - Accent4 2" xfId="110" xr:uid="{00000000-0005-0000-0000-000007000000}"/>
    <cellStyle name="20% - Accent5" xfId="60" builtinId="46" customBuiltin="1"/>
    <cellStyle name="20% - Accent5 2" xfId="114" xr:uid="{00000000-0005-0000-0000-000009000000}"/>
    <cellStyle name="20% - Accent6" xfId="64" builtinId="50" customBuiltin="1"/>
    <cellStyle name="20% - Accent6 2" xfId="118" xr:uid="{00000000-0005-0000-0000-00000B000000}"/>
    <cellStyle name="40% - Accent1" xfId="45" builtinId="31" customBuiltin="1"/>
    <cellStyle name="40% - Accent1 2" xfId="99" xr:uid="{00000000-0005-0000-0000-00000D000000}"/>
    <cellStyle name="40% - Accent2" xfId="49" builtinId="35" customBuiltin="1"/>
    <cellStyle name="40% - Accent2 2" xfId="106" xr:uid="{00000000-0005-0000-0000-00000F000000}"/>
    <cellStyle name="40% - Accent3" xfId="53" builtinId="39" customBuiltin="1"/>
    <cellStyle name="40% - Accent3 2" xfId="107" xr:uid="{00000000-0005-0000-0000-000011000000}"/>
    <cellStyle name="40% - Accent4" xfId="57" builtinId="43" customBuiltin="1"/>
    <cellStyle name="40% - Accent4 2" xfId="111" xr:uid="{00000000-0005-0000-0000-000013000000}"/>
    <cellStyle name="40% - Accent5" xfId="61" builtinId="47" customBuiltin="1"/>
    <cellStyle name="40% - Accent5 2" xfId="115" xr:uid="{00000000-0005-0000-0000-000015000000}"/>
    <cellStyle name="40% - Accent6" xfId="65" builtinId="51" customBuiltin="1"/>
    <cellStyle name="40% - Accent6 2" xfId="119" xr:uid="{00000000-0005-0000-0000-000017000000}"/>
    <cellStyle name="60% - Accent1" xfId="46" builtinId="32" customBuiltin="1"/>
    <cellStyle name="60% - Accent1 2" xfId="103" xr:uid="{00000000-0005-0000-0000-000019000000}"/>
    <cellStyle name="60% - Accent2" xfId="50" builtinId="36" customBuiltin="1"/>
    <cellStyle name="60% - Accent2 2" xfId="86" xr:uid="{00000000-0005-0000-0000-00001B000000}"/>
    <cellStyle name="60% - Accent3" xfId="54" builtinId="40" customBuiltin="1"/>
    <cellStyle name="60% - Accent3 2" xfId="108" xr:uid="{00000000-0005-0000-0000-00001D000000}"/>
    <cellStyle name="60% - Accent4" xfId="58" builtinId="44" customBuiltin="1"/>
    <cellStyle name="60% - Accent4 2" xfId="112" xr:uid="{00000000-0005-0000-0000-00001F000000}"/>
    <cellStyle name="60% - Accent5" xfId="62" builtinId="48" customBuiltin="1"/>
    <cellStyle name="60% - Accent5 2" xfId="116" xr:uid="{00000000-0005-0000-0000-000021000000}"/>
    <cellStyle name="60% - Accent6" xfId="66" builtinId="52" customBuiltin="1"/>
    <cellStyle name="60% - Accent6 2" xfId="120" xr:uid="{00000000-0005-0000-0000-000023000000}"/>
    <cellStyle name="Accent1" xfId="43" builtinId="29" customBuiltin="1"/>
    <cellStyle name="Accent1 2" xfId="100" xr:uid="{00000000-0005-0000-0000-000025000000}"/>
    <cellStyle name="Accent2" xfId="47" builtinId="33" customBuiltin="1"/>
    <cellStyle name="Accent2 2" xfId="101" xr:uid="{00000000-0005-0000-0000-000027000000}"/>
    <cellStyle name="Accent3" xfId="51" builtinId="37" customBuiltin="1"/>
    <cellStyle name="Accent3 2" xfId="90" xr:uid="{00000000-0005-0000-0000-000029000000}"/>
    <cellStyle name="Accent4" xfId="55" builtinId="41" customBuiltin="1"/>
    <cellStyle name="Accent4 2" xfId="109" xr:uid="{00000000-0005-0000-0000-00002B000000}"/>
    <cellStyle name="Accent5" xfId="59" builtinId="45" customBuiltin="1"/>
    <cellStyle name="Accent5 2" xfId="113" xr:uid="{00000000-0005-0000-0000-00002D000000}"/>
    <cellStyle name="Accent6" xfId="63" builtinId="49" customBuiltin="1"/>
    <cellStyle name="Accent6 2" xfId="117" xr:uid="{00000000-0005-0000-0000-00002F000000}"/>
    <cellStyle name="Bad" xfId="32" builtinId="27" customBuiltin="1"/>
    <cellStyle name="Bad 2" xfId="95" xr:uid="{00000000-0005-0000-0000-000031000000}"/>
    <cellStyle name="BoldU" xfId="9" xr:uid="{00000000-0005-0000-0000-000032000000}"/>
    <cellStyle name="Calculation" xfId="36" builtinId="22" customBuiltin="1"/>
    <cellStyle name="Calculation 2" xfId="98" xr:uid="{00000000-0005-0000-0000-000034000000}"/>
    <cellStyle name="Check Cell" xfId="38" builtinId="23" customBuiltin="1"/>
    <cellStyle name="Check Cell 2" xfId="92" xr:uid="{00000000-0005-0000-0000-000036000000}"/>
    <cellStyle name="Comma" xfId="2" builtinId="3"/>
    <cellStyle name="Comma 2" xfId="7" xr:uid="{00000000-0005-0000-0000-000038000000}"/>
    <cellStyle name="Comma 3" xfId="25" xr:uid="{00000000-0005-0000-0000-000039000000}"/>
    <cellStyle name="Comma 3 2" xfId="76" xr:uid="{00000000-0005-0000-0000-00003A000000}"/>
    <cellStyle name="Comma0" xfId="10" xr:uid="{00000000-0005-0000-0000-00003B000000}"/>
    <cellStyle name="Comma0 2" xfId="11" xr:uid="{00000000-0005-0000-0000-00003C000000}"/>
    <cellStyle name="Currency 2" xfId="12" xr:uid="{00000000-0005-0000-0000-00003D000000}"/>
    <cellStyle name="Currency0" xfId="13" xr:uid="{00000000-0005-0000-0000-00003E000000}"/>
    <cellStyle name="Currency0 2" xfId="14" xr:uid="{00000000-0005-0000-0000-00003F000000}"/>
    <cellStyle name="Date" xfId="15" xr:uid="{00000000-0005-0000-0000-000040000000}"/>
    <cellStyle name="Date 2" xfId="16" xr:uid="{00000000-0005-0000-0000-000041000000}"/>
    <cellStyle name="Date 2 2" xfId="102" xr:uid="{00000000-0005-0000-0000-000042000000}"/>
    <cellStyle name="Date 3" xfId="77" xr:uid="{00000000-0005-0000-0000-000043000000}"/>
    <cellStyle name="Explanatory Text" xfId="41" builtinId="53" customBuiltin="1"/>
    <cellStyle name="Explanatory Text 2" xfId="104" xr:uid="{00000000-0005-0000-0000-000045000000}"/>
    <cellStyle name="Fixed" xfId="17" xr:uid="{00000000-0005-0000-0000-000046000000}"/>
    <cellStyle name="Fixed 2" xfId="18" xr:uid="{00000000-0005-0000-0000-000047000000}"/>
    <cellStyle name="Good" xfId="31" builtinId="26" customBuiltin="1"/>
    <cellStyle name="Good 2" xfId="91" xr:uid="{00000000-0005-0000-0000-000049000000}"/>
    <cellStyle name="Heading 1" xfId="27" builtinId="16" customBuiltin="1"/>
    <cellStyle name="Heading 1 2" xfId="19" xr:uid="{00000000-0005-0000-0000-00004B000000}"/>
    <cellStyle name="Heading 1 2 2" xfId="79" xr:uid="{00000000-0005-0000-0000-00004C000000}"/>
    <cellStyle name="Heading 1 3" xfId="82" xr:uid="{00000000-0005-0000-0000-00004D000000}"/>
    <cellStyle name="Heading 2" xfId="28" builtinId="17" customBuiltin="1"/>
    <cellStyle name="Heading 2 2" xfId="20" xr:uid="{00000000-0005-0000-0000-00004F000000}"/>
    <cellStyle name="Heading 2 2 2" xfId="74" xr:uid="{00000000-0005-0000-0000-000050000000}"/>
    <cellStyle name="Heading 2 3" xfId="72" xr:uid="{00000000-0005-0000-0000-000051000000}"/>
    <cellStyle name="Heading 3" xfId="29" builtinId="18" customBuiltin="1"/>
    <cellStyle name="Heading 3 2" xfId="68" xr:uid="{00000000-0005-0000-0000-000053000000}"/>
    <cellStyle name="Heading 4" xfId="30" builtinId="19" customBuiltin="1"/>
    <cellStyle name="Heading 4 2" xfId="84" xr:uid="{00000000-0005-0000-0000-000055000000}"/>
    <cellStyle name="Input" xfId="34" builtinId="20" customBuiltin="1"/>
    <cellStyle name="Input 2" xfId="105" xr:uid="{00000000-0005-0000-0000-000057000000}"/>
    <cellStyle name="Input(Normal)" xfId="21" xr:uid="{00000000-0005-0000-0000-000058000000}"/>
    <cellStyle name="Input(Normal) 2" xfId="81" xr:uid="{00000000-0005-0000-0000-000059000000}"/>
    <cellStyle name="Input0" xfId="22" xr:uid="{00000000-0005-0000-0000-00005A000000}"/>
    <cellStyle name="Linked Cell" xfId="37" builtinId="24" customBuiltin="1"/>
    <cellStyle name="Linked Cell 2" xfId="97" xr:uid="{00000000-0005-0000-0000-00005C000000}"/>
    <cellStyle name="Neutral" xfId="33" builtinId="28" customBuiltin="1"/>
    <cellStyle name="Neutral 2" xfId="94" xr:uid="{00000000-0005-0000-0000-00005E000000}"/>
    <cellStyle name="Normal" xfId="0" builtinId="0"/>
    <cellStyle name="Normal 2" xfId="1" xr:uid="{00000000-0005-0000-0000-000060000000}"/>
    <cellStyle name="Normal 2 2" xfId="69" xr:uid="{00000000-0005-0000-0000-000061000000}"/>
    <cellStyle name="Normal 3" xfId="4" xr:uid="{00000000-0005-0000-0000-000062000000}"/>
    <cellStyle name="Normal 4" xfId="24" xr:uid="{00000000-0005-0000-0000-000063000000}"/>
    <cellStyle name="Normal 4 2" xfId="75" xr:uid="{00000000-0005-0000-0000-000064000000}"/>
    <cellStyle name="Normal 4 2 2" xfId="80" xr:uid="{00000000-0005-0000-0000-000065000000}"/>
    <cellStyle name="Normal 4 3" xfId="67" xr:uid="{00000000-0005-0000-0000-000066000000}"/>
    <cellStyle name="Normal 5" xfId="78" xr:uid="{00000000-0005-0000-0000-000067000000}"/>
    <cellStyle name="Normal 6" xfId="73" xr:uid="{00000000-0005-0000-0000-000068000000}"/>
    <cellStyle name="Normal 7" xfId="121" xr:uid="{00000000-0005-0000-0000-000069000000}"/>
    <cellStyle name="Normal_MVEC_TCOS" xfId="5" xr:uid="{00000000-0005-0000-0000-00006A000000}"/>
    <cellStyle name="Normal_SubSummary" xfId="6" xr:uid="{00000000-0005-0000-0000-00006B000000}"/>
    <cellStyle name="Note" xfId="40" builtinId="10" customBuiltin="1"/>
    <cellStyle name="Note 2" xfId="87" xr:uid="{00000000-0005-0000-0000-00006D000000}"/>
    <cellStyle name="Output" xfId="35" builtinId="21" customBuiltin="1"/>
    <cellStyle name="Output 2" xfId="96" xr:uid="{00000000-0005-0000-0000-00006F000000}"/>
    <cellStyle name="Percent" xfId="3" builtinId="5"/>
    <cellStyle name="Percent 2" xfId="8" xr:uid="{00000000-0005-0000-0000-000071000000}"/>
    <cellStyle name="Title" xfId="26" builtinId="15" customBuiltin="1"/>
    <cellStyle name="Title 2" xfId="70" xr:uid="{00000000-0005-0000-0000-000073000000}"/>
    <cellStyle name="Total" xfId="42" builtinId="25" customBuiltin="1"/>
    <cellStyle name="Total 2" xfId="23" xr:uid="{00000000-0005-0000-0000-000075000000}"/>
    <cellStyle name="Total 2 2" xfId="71" xr:uid="{00000000-0005-0000-0000-000076000000}"/>
    <cellStyle name="Total 3" xfId="88" xr:uid="{00000000-0005-0000-0000-000077000000}"/>
    <cellStyle name="Warning Text" xfId="39" builtinId="11" customBuiltin="1"/>
    <cellStyle name="Warning Text 2" xfId="85" xr:uid="{00000000-0005-0000-0000-00007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Work\AEPCO\Financial_Frcst\Files_Beling\Task%20C%20BUM%20-%20Allocation%20Calculations%20v1.08%20(2018)%20Pooled-Gas%20Group%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Excel%20Files\2014%20Budget\2013%20gs%20budget_v4%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silon.guernsey.chguernsey.com\office\TEMP\CStover\TCOS\GSEC_TCOS_Amended_05-03-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Work\AEPCO\Financial_Frcst\Files_Beling\Task%20C%20Spreadsheet%20Model%20-%20Template%20for%20Financial%20Forecast%20Outputs%20v1.08%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un_model"/>
      <sheetName val="hourly_inputs"/>
      <sheetName val="input_formatted"/>
      <sheetName val="other_inputs"/>
      <sheetName val="hourly_outputs"/>
      <sheetName val="AC_summary"/>
      <sheetName val="Unit_Cost"/>
      <sheetName val="Step_1_nomination_&amp;_dispatch"/>
      <sheetName val="Step_2A_Member_Trades_Base"/>
      <sheetName val="Step_2B_Member_Trades_Pooled_Ga"/>
      <sheetName val="Step_3_ATF"/>
      <sheetName val="Step_4_BUP"/>
      <sheetName val="Step_5_energy_accounting"/>
      <sheetName val="Step_6_cost_allocation"/>
    </sheetNames>
    <sheetDataSet>
      <sheetData sheetId="0"/>
      <sheetData sheetId="1">
        <row r="2">
          <cell r="E2">
            <v>40</v>
          </cell>
        </row>
        <row r="3">
          <cell r="E3">
            <v>38</v>
          </cell>
        </row>
      </sheetData>
      <sheetData sheetId="2"/>
      <sheetData sheetId="3">
        <row r="18">
          <cell r="F18">
            <v>0.15</v>
          </cell>
        </row>
        <row r="19">
          <cell r="F19">
            <v>1.45</v>
          </cell>
        </row>
      </sheetData>
      <sheetData sheetId="4"/>
      <sheetData sheetId="5"/>
      <sheetData sheetId="6">
        <row r="7">
          <cell r="M7">
            <v>30.557344632768359</v>
          </cell>
          <cell r="N7">
            <v>20.064124293785312</v>
          </cell>
        </row>
      </sheetData>
      <sheetData sheetId="7"/>
      <sheetData sheetId="8">
        <row r="10">
          <cell r="L10">
            <v>38</v>
          </cell>
        </row>
      </sheetData>
      <sheetData sheetId="9">
        <row r="10">
          <cell r="L10">
            <v>38</v>
          </cell>
        </row>
      </sheetData>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um Cover"/>
      <sheetName val="SSR Rate Sum"/>
      <sheetName val="Chart1"/>
      <sheetName val="Chart2"/>
      <sheetName val="Chart3"/>
      <sheetName val="Chart4"/>
      <sheetName val="Chart5"/>
      <sheetName val="Compare 1"/>
      <sheetName val="Compare 2"/>
      <sheetName val="Budget Pres"/>
      <sheetName val="Comp Var"/>
      <sheetName val="Comp ConsIncst"/>
      <sheetName val="Cons IncSt "/>
      <sheetName val="GS IncSt"/>
      <sheetName val="Summ Rev"/>
      <sheetName val="Avg Rate"/>
      <sheetName val="GSEC Capital Budget "/>
      <sheetName val="Input Cover"/>
      <sheetName val="Input Margin &amp; Sum"/>
      <sheetName val="Input Fuel"/>
      <sheetName val="Input Rates"/>
      <sheetName val="Input Fin"/>
      <sheetName val="Input Usage"/>
      <sheetName val="Input Disp"/>
      <sheetName val="CapSub"/>
      <sheetName val="Revision"/>
      <sheetName val="GSEC Cover"/>
      <sheetName val="Admin"/>
      <sheetName val="Wage"/>
      <sheetName val="Directors"/>
      <sheetName val="LOC"/>
      <sheetName val="Rent"/>
      <sheetName val="Depr"/>
      <sheetName val="Search Exp"/>
      <sheetName val="Travel "/>
      <sheetName val="IT"/>
      <sheetName val="Misc"/>
      <sheetName val="Tax &amp; Insurance"/>
      <sheetName val="Misc Exp."/>
      <sheetName val="GSEC Comm"/>
      <sheetName val="Project Data"/>
      <sheetName val="Proj Sum"/>
      <sheetName val="Proj Acct"/>
      <sheetName val="M123"/>
      <sheetName val="M456"/>
      <sheetName val="Antelope "/>
      <sheetName val="Debt Data"/>
      <sheetName val="Summ Debt"/>
      <sheetName val="2013 Private Placement"/>
      <sheetName val="2011 PrivPlacement"/>
      <sheetName val="2011 PrivPlacement Amort"/>
      <sheetName val="2005 PrivPlacement"/>
      <sheetName val="2005 PrivPlacement Amort"/>
      <sheetName val="SFA"/>
      <sheetName val="Allocation"/>
      <sheetName val="SumAlloc"/>
      <sheetName val="GSEC Comm Debt"/>
      <sheetName val="Mustang Cap PPA "/>
      <sheetName val="YEGC Cap PPA"/>
      <sheetName val="AEGC Cap Debt"/>
      <sheetName val="Dispatch"/>
      <sheetName val="SPP Disp"/>
      <sheetName val="ERCOT Disp"/>
      <sheetName val="FCGS Cover "/>
      <sheetName val="FCGS IncSt"/>
      <sheetName val="FCGS Exp"/>
      <sheetName val="FCGS Dep Int Rev"/>
      <sheetName val="GSPW Cover  "/>
      <sheetName val="GSPWR CompIncst "/>
      <sheetName val="GSPWR  IncSt  "/>
      <sheetName val="GSPWR Exp"/>
      <sheetName val="GSPWR Disp"/>
      <sheetName val="Rolyalty"/>
      <sheetName val="GSPWR Debt Amort "/>
      <sheetName val="GSPWR Forecast"/>
      <sheetName val="PP Data"/>
      <sheetName val="Sum PP"/>
      <sheetName val="SPS PR"/>
      <sheetName val="SPP Mkt"/>
      <sheetName val="MincoPPA"/>
      <sheetName val="AEPEP PP"/>
      <sheetName val="DSR Cost"/>
      <sheetName val="Trans Ancil"/>
      <sheetName val="Summ Tran Ancl Dist"/>
      <sheetName val="SPP Tran Anc Dist"/>
      <sheetName val="ERCOT Tran Anc Dist"/>
      <sheetName val="Rate Design Cover"/>
      <sheetName val="COS Sum"/>
      <sheetName val="AF"/>
      <sheetName val="Fuel Recover"/>
      <sheetName val="Rate Design"/>
      <sheetName val="SSR Rev"/>
      <sheetName val="SSR Rev (2)"/>
      <sheetName val="Summary"/>
      <sheetName val="Billing Sum"/>
      <sheetName val="Bailey"/>
      <sheetName val="Big Country"/>
      <sheetName val="Coleman"/>
      <sheetName val="Concho"/>
      <sheetName val="Deaf Smith"/>
      <sheetName val="Greenbelt"/>
      <sheetName val="Lamb County"/>
      <sheetName val="Lighthouse"/>
      <sheetName val="Lyntegar"/>
      <sheetName val="North Plains"/>
      <sheetName val="Rita Blanca"/>
      <sheetName val="South Plains"/>
      <sheetName val="SW Texas"/>
      <sheetName val="Swisher"/>
      <sheetName val="Taylor"/>
      <sheetName val="Tri-County"/>
    </sheetNames>
    <sheetDataSet>
      <sheetData sheetId="0">
        <row r="15">
          <cell r="B15" t="str">
            <v xml:space="preserve">2013 Budget  </v>
          </cell>
        </row>
      </sheetData>
      <sheetData sheetId="1"/>
      <sheetData sheetId="2"/>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 Accounts"/>
      <sheetName val="INPUTS - Other"/>
      <sheetName val="LTDEBT"/>
      <sheetName val="Sched A TCOS_Summary"/>
      <sheetName val="Sched B Rate Base"/>
      <sheetName val="Sched B1 Plant"/>
      <sheetName val="Sched B2 GeneralPlant"/>
      <sheetName val="Sched B3 Comm_Equip"/>
      <sheetName val="Sched B4 CWIP"/>
      <sheetName val="Sched B5 Accum_Dep"/>
      <sheetName val="Sched B6 PlantHeld"/>
      <sheetName val="Sched B7 Accum_Prov"/>
      <sheetName val="Sched B8 Mat_Supplies"/>
      <sheetName val="Sched B9 Cash_Capital"/>
      <sheetName val="Sched B10 Prepayments"/>
      <sheetName val="Sched B11 Other_RateBase"/>
      <sheetName val="Sched B12 Regulatory Assets"/>
      <sheetName val="Sched C2 DSC"/>
      <sheetName val="Sched D1 O&amp;M"/>
      <sheetName val="Sched D2 A&amp;G"/>
      <sheetName val="Sched D3 Payroll"/>
      <sheetName val="Sched D5 Exclusions"/>
      <sheetName val="Sched E1 Depreciation"/>
      <sheetName val="Sched E2 Taxes"/>
      <sheetName val="Sched E3 Federal"/>
      <sheetName val="Sched E4 Other"/>
      <sheetName val="Sched E5 OtherRevenue"/>
      <sheetName val="Sched E6 Wheeling Rev"/>
      <sheetName val="Sched F1 Payroll Factors"/>
      <sheetName val="Sched F2 O&amp;M"/>
      <sheetName val="Sched F3 NTP_Factor"/>
      <sheetName val="Sched F4 Factors"/>
      <sheetName val="AI"/>
      <sheetName val="WP-B_WorkingCapital"/>
      <sheetName val="WP-B1_Distrib"/>
      <sheetName val="WP_B1-1_Trans"/>
      <sheetName val="WB_B1-2_SCADA"/>
      <sheetName val="WP-B1-3_ConsolTrans"/>
      <sheetName val="WP-B1-3-1_Dkt35950_Combined"/>
      <sheetName val="WP-B1-3-1-BC_Land"/>
      <sheetName val="WP-B1-3_BC_Dkt35950_AsFiled"/>
      <sheetName val="WP-B1-3_Subs"/>
      <sheetName val="WP-B5_AccumDepr"/>
      <sheetName val="WP_D-1_TotalExpenses"/>
      <sheetName val="WP_D2-1_Acct923_Functionalized"/>
      <sheetName val="WP_D2_Acct923_Detail"/>
      <sheetName val="WP_D2_Acct923_Detail-1"/>
      <sheetName val="WP_D2-2_Acct924_Detail"/>
      <sheetName val="WP_D2-3_Acct929"/>
      <sheetName val="WP-D2-4_Acct930"/>
      <sheetName val="WP-D2-5_Acct921_930_Transfer"/>
      <sheetName val="WP-D5_Exclusions"/>
      <sheetName val="WP-E2_PropertyTaxes"/>
      <sheetName val="WP-F1_ContractorFees"/>
    </sheetNames>
    <sheetDataSet>
      <sheetData sheetId="0">
        <row r="1">
          <cell r="B1" t="str">
            <v>Golden Spread Electric Cooperative, Inc.</v>
          </cell>
        </row>
      </sheetData>
      <sheetData sheetId="1">
        <row r="4">
          <cell r="C4">
            <v>40178</v>
          </cell>
        </row>
        <row r="37">
          <cell r="C37">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16">
          <cell r="D16">
            <v>0.65676221035047389</v>
          </cell>
          <cell r="E16">
            <v>3.1547021136924577E-2</v>
          </cell>
          <cell r="F16">
            <v>8.342781349434035E-2</v>
          </cell>
          <cell r="G16">
            <v>0.22826295501826127</v>
          </cell>
        </row>
      </sheetData>
      <sheetData sheetId="29" refreshError="1"/>
      <sheetData sheetId="30">
        <row r="29">
          <cell r="D29">
            <v>0.13174559988487117</v>
          </cell>
          <cell r="E29">
            <v>6.6565035804882849E-2</v>
          </cell>
          <cell r="G29">
            <v>0.57665487306414831</v>
          </cell>
        </row>
        <row r="35">
          <cell r="D35">
            <v>0.65676221035047377</v>
          </cell>
          <cell r="E35">
            <v>3.1547021136924557E-2</v>
          </cell>
          <cell r="F35">
            <v>8.342781349434035E-2</v>
          </cell>
          <cell r="G35">
            <v>0.22826295501826113</v>
          </cell>
        </row>
        <row r="48">
          <cell r="D48">
            <v>0.13606160052531113</v>
          </cell>
          <cell r="E48">
            <v>6.6277163439092734E-2</v>
          </cell>
          <cell r="F48">
            <v>0.22387038614983196</v>
          </cell>
          <cell r="G48">
            <v>0.57379084988576423</v>
          </cell>
        </row>
      </sheetData>
      <sheetData sheetId="31"/>
      <sheetData sheetId="32" refreshError="1"/>
      <sheetData sheetId="33" refreshError="1"/>
      <sheetData sheetId="34"/>
      <sheetData sheetId="35">
        <row r="1">
          <cell r="A1" t="str">
            <v>WP/B-1/1 — TRANSMISSION ACCOUNTS</v>
          </cell>
        </row>
      </sheetData>
      <sheetData sheetId="36" refreshError="1"/>
      <sheetData sheetId="37" refreshError="1"/>
      <sheetData sheetId="38">
        <row r="1">
          <cell r="A1" t="str">
            <v>WP/B-1/3/1 — AS FILED IN DOCKET 35950</v>
          </cell>
        </row>
      </sheetData>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un_model"/>
      <sheetName val="Yearly_Generation"/>
      <sheetName val="Yearly_Cost"/>
      <sheetName val="MEC_annual"/>
      <sheetName val="MEC_monthly"/>
      <sheetName val="SSV_annual"/>
      <sheetName val="SSV_monthly"/>
      <sheetName val="Trico_annual"/>
      <sheetName val="Trico_monthly"/>
      <sheetName val="CARM_annual "/>
      <sheetName val="CARM_monthly"/>
      <sheetName val="MarketInfo"/>
    </sheetNames>
    <sheetDataSet>
      <sheetData sheetId="0">
        <row r="7">
          <cell r="E7">
            <v>42370</v>
          </cell>
        </row>
      </sheetData>
      <sheetData sheetId="1"/>
      <sheetData sheetId="2"/>
      <sheetData sheetId="3"/>
      <sheetData sheetId="4">
        <row r="3">
          <cell r="D3">
            <v>2016</v>
          </cell>
          <cell r="E3">
            <v>2016</v>
          </cell>
          <cell r="F3">
            <v>2016</v>
          </cell>
          <cell r="G3">
            <v>2016</v>
          </cell>
          <cell r="H3">
            <v>2016</v>
          </cell>
          <cell r="I3">
            <v>2016</v>
          </cell>
          <cell r="J3">
            <v>2016</v>
          </cell>
          <cell r="K3">
            <v>2016</v>
          </cell>
          <cell r="L3">
            <v>2016</v>
          </cell>
          <cell r="M3">
            <v>2016</v>
          </cell>
          <cell r="N3">
            <v>2016</v>
          </cell>
          <cell r="O3">
            <v>2016</v>
          </cell>
          <cell r="P3">
            <v>2017</v>
          </cell>
          <cell r="Q3">
            <v>2017</v>
          </cell>
          <cell r="R3">
            <v>2017</v>
          </cell>
          <cell r="S3">
            <v>2017</v>
          </cell>
          <cell r="T3">
            <v>2017</v>
          </cell>
          <cell r="U3">
            <v>2017</v>
          </cell>
          <cell r="V3">
            <v>2017</v>
          </cell>
          <cell r="W3">
            <v>2017</v>
          </cell>
          <cell r="X3">
            <v>2017</v>
          </cell>
          <cell r="Y3">
            <v>2017</v>
          </cell>
          <cell r="Z3">
            <v>2017</v>
          </cell>
          <cell r="AA3">
            <v>2017</v>
          </cell>
          <cell r="AB3">
            <v>2018</v>
          </cell>
          <cell r="AC3">
            <v>2018</v>
          </cell>
          <cell r="AD3">
            <v>2018</v>
          </cell>
          <cell r="AE3">
            <v>2018</v>
          </cell>
          <cell r="AF3">
            <v>2018</v>
          </cell>
          <cell r="AG3">
            <v>2018</v>
          </cell>
          <cell r="AH3">
            <v>2018</v>
          </cell>
          <cell r="AI3">
            <v>2018</v>
          </cell>
          <cell r="AJ3">
            <v>2018</v>
          </cell>
          <cell r="AK3">
            <v>2018</v>
          </cell>
          <cell r="AL3">
            <v>2018</v>
          </cell>
          <cell r="AM3">
            <v>2018</v>
          </cell>
          <cell r="AN3">
            <v>2019</v>
          </cell>
          <cell r="AO3">
            <v>2019</v>
          </cell>
          <cell r="AP3">
            <v>2019</v>
          </cell>
          <cell r="AQ3">
            <v>2019</v>
          </cell>
          <cell r="AR3">
            <v>2019</v>
          </cell>
          <cell r="AS3">
            <v>2019</v>
          </cell>
          <cell r="AT3">
            <v>2019</v>
          </cell>
          <cell r="AU3">
            <v>2019</v>
          </cell>
          <cell r="AV3">
            <v>2019</v>
          </cell>
          <cell r="AW3">
            <v>2019</v>
          </cell>
          <cell r="AX3">
            <v>2019</v>
          </cell>
          <cell r="AY3">
            <v>2019</v>
          </cell>
          <cell r="AZ3">
            <v>2020</v>
          </cell>
          <cell r="BA3">
            <v>2020</v>
          </cell>
          <cell r="BB3">
            <v>2020</v>
          </cell>
          <cell r="BC3">
            <v>2020</v>
          </cell>
          <cell r="BD3">
            <v>2020</v>
          </cell>
          <cell r="BE3">
            <v>2020</v>
          </cell>
          <cell r="BF3">
            <v>2020</v>
          </cell>
          <cell r="BG3">
            <v>2020</v>
          </cell>
          <cell r="BH3">
            <v>2020</v>
          </cell>
          <cell r="BI3">
            <v>2020</v>
          </cell>
          <cell r="BJ3">
            <v>2020</v>
          </cell>
          <cell r="BK3">
            <v>2020</v>
          </cell>
          <cell r="BL3">
            <v>2021</v>
          </cell>
          <cell r="BM3">
            <v>2021</v>
          </cell>
          <cell r="BN3">
            <v>2021</v>
          </cell>
          <cell r="BO3">
            <v>2021</v>
          </cell>
          <cell r="BP3">
            <v>2021</v>
          </cell>
          <cell r="BQ3">
            <v>2021</v>
          </cell>
          <cell r="BR3">
            <v>2021</v>
          </cell>
          <cell r="BS3">
            <v>2021</v>
          </cell>
          <cell r="BT3">
            <v>2021</v>
          </cell>
          <cell r="BU3">
            <v>2021</v>
          </cell>
          <cell r="BV3">
            <v>2021</v>
          </cell>
          <cell r="BW3">
            <v>2021</v>
          </cell>
          <cell r="BX3">
            <v>2022</v>
          </cell>
          <cell r="BY3">
            <v>2022</v>
          </cell>
          <cell r="BZ3">
            <v>2022</v>
          </cell>
          <cell r="CA3">
            <v>2022</v>
          </cell>
          <cell r="CB3">
            <v>2022</v>
          </cell>
          <cell r="CC3">
            <v>2022</v>
          </cell>
          <cell r="CD3">
            <v>2022</v>
          </cell>
          <cell r="CE3">
            <v>2022</v>
          </cell>
          <cell r="CF3">
            <v>2022</v>
          </cell>
          <cell r="CG3">
            <v>2022</v>
          </cell>
          <cell r="CH3">
            <v>2022</v>
          </cell>
          <cell r="CI3">
            <v>2022</v>
          </cell>
          <cell r="CJ3">
            <v>2023</v>
          </cell>
          <cell r="CK3">
            <v>2023</v>
          </cell>
          <cell r="CL3">
            <v>2023</v>
          </cell>
          <cell r="CM3">
            <v>2023</v>
          </cell>
          <cell r="CN3">
            <v>2023</v>
          </cell>
          <cell r="CO3">
            <v>2023</v>
          </cell>
          <cell r="CP3">
            <v>2023</v>
          </cell>
          <cell r="CQ3">
            <v>2023</v>
          </cell>
          <cell r="CR3">
            <v>2023</v>
          </cell>
          <cell r="CS3">
            <v>2023</v>
          </cell>
          <cell r="CT3">
            <v>2023</v>
          </cell>
          <cell r="CU3">
            <v>2023</v>
          </cell>
          <cell r="CV3">
            <v>2024</v>
          </cell>
          <cell r="CW3">
            <v>2024</v>
          </cell>
          <cell r="CX3">
            <v>2024</v>
          </cell>
          <cell r="CY3">
            <v>2024</v>
          </cell>
          <cell r="CZ3">
            <v>2024</v>
          </cell>
          <cell r="DA3">
            <v>2024</v>
          </cell>
          <cell r="DB3">
            <v>2024</v>
          </cell>
          <cell r="DC3">
            <v>2024</v>
          </cell>
          <cell r="DD3">
            <v>2024</v>
          </cell>
          <cell r="DE3">
            <v>2024</v>
          </cell>
          <cell r="DF3">
            <v>2024</v>
          </cell>
          <cell r="DG3">
            <v>2024</v>
          </cell>
          <cell r="DH3">
            <v>2025</v>
          </cell>
          <cell r="DI3">
            <v>2025</v>
          </cell>
          <cell r="DJ3">
            <v>2025</v>
          </cell>
          <cell r="DK3">
            <v>2025</v>
          </cell>
          <cell r="DL3">
            <v>2025</v>
          </cell>
          <cell r="DM3">
            <v>2025</v>
          </cell>
          <cell r="DN3">
            <v>2025</v>
          </cell>
          <cell r="DO3">
            <v>2025</v>
          </cell>
          <cell r="DP3">
            <v>2025</v>
          </cell>
          <cell r="DQ3">
            <v>2025</v>
          </cell>
          <cell r="DR3">
            <v>2025</v>
          </cell>
          <cell r="DS3">
            <v>2025</v>
          </cell>
          <cell r="DT3">
            <v>2026</v>
          </cell>
          <cell r="DU3">
            <v>2026</v>
          </cell>
          <cell r="DV3">
            <v>2026</v>
          </cell>
          <cell r="DW3">
            <v>2026</v>
          </cell>
          <cell r="DX3">
            <v>2026</v>
          </cell>
          <cell r="DY3">
            <v>2026</v>
          </cell>
          <cell r="DZ3">
            <v>2026</v>
          </cell>
          <cell r="EA3">
            <v>2026</v>
          </cell>
          <cell r="EB3">
            <v>2026</v>
          </cell>
          <cell r="EC3">
            <v>2026</v>
          </cell>
          <cell r="ED3">
            <v>2026</v>
          </cell>
          <cell r="EE3">
            <v>2026</v>
          </cell>
          <cell r="EF3">
            <v>2027</v>
          </cell>
          <cell r="EG3">
            <v>2027</v>
          </cell>
          <cell r="EH3">
            <v>2027</v>
          </cell>
          <cell r="EI3">
            <v>2027</v>
          </cell>
          <cell r="EJ3">
            <v>2027</v>
          </cell>
          <cell r="EK3">
            <v>2027</v>
          </cell>
          <cell r="EL3">
            <v>2027</v>
          </cell>
          <cell r="EM3">
            <v>2027</v>
          </cell>
          <cell r="EN3">
            <v>2027</v>
          </cell>
          <cell r="EO3">
            <v>2027</v>
          </cell>
          <cell r="EP3">
            <v>2027</v>
          </cell>
          <cell r="EQ3">
            <v>2027</v>
          </cell>
          <cell r="ER3">
            <v>2028</v>
          </cell>
          <cell r="ES3">
            <v>2028</v>
          </cell>
          <cell r="ET3">
            <v>2028</v>
          </cell>
          <cell r="EU3">
            <v>2028</v>
          </cell>
          <cell r="EV3">
            <v>2028</v>
          </cell>
          <cell r="EW3">
            <v>2028</v>
          </cell>
          <cell r="EX3">
            <v>2028</v>
          </cell>
          <cell r="EY3">
            <v>2028</v>
          </cell>
          <cell r="EZ3">
            <v>2028</v>
          </cell>
          <cell r="FA3">
            <v>2028</v>
          </cell>
          <cell r="FB3">
            <v>2028</v>
          </cell>
          <cell r="FC3">
            <v>2028</v>
          </cell>
          <cell r="FD3">
            <v>2029</v>
          </cell>
          <cell r="FE3">
            <v>2029</v>
          </cell>
          <cell r="FF3">
            <v>2029</v>
          </cell>
          <cell r="FG3">
            <v>2029</v>
          </cell>
          <cell r="FH3">
            <v>2029</v>
          </cell>
          <cell r="FI3">
            <v>2029</v>
          </cell>
          <cell r="FJ3">
            <v>2029</v>
          </cell>
          <cell r="FK3">
            <v>2029</v>
          </cell>
          <cell r="FL3">
            <v>2029</v>
          </cell>
          <cell r="FM3">
            <v>2029</v>
          </cell>
          <cell r="FN3">
            <v>2029</v>
          </cell>
          <cell r="FO3">
            <v>2029</v>
          </cell>
          <cell r="FP3">
            <v>2030</v>
          </cell>
          <cell r="FQ3">
            <v>2030</v>
          </cell>
          <cell r="FR3">
            <v>2030</v>
          </cell>
          <cell r="FS3">
            <v>2030</v>
          </cell>
          <cell r="FT3">
            <v>2030</v>
          </cell>
          <cell r="FU3">
            <v>2030</v>
          </cell>
          <cell r="FV3">
            <v>2030</v>
          </cell>
          <cell r="FW3">
            <v>2030</v>
          </cell>
          <cell r="FX3">
            <v>2030</v>
          </cell>
          <cell r="FY3">
            <v>2030</v>
          </cell>
          <cell r="FZ3">
            <v>2030</v>
          </cell>
          <cell r="GA3">
            <v>2030</v>
          </cell>
          <cell r="GB3">
            <v>2031</v>
          </cell>
          <cell r="GC3">
            <v>2031</v>
          </cell>
          <cell r="GD3">
            <v>2031</v>
          </cell>
          <cell r="GE3">
            <v>2031</v>
          </cell>
          <cell r="GF3">
            <v>2031</v>
          </cell>
          <cell r="GG3">
            <v>2031</v>
          </cell>
          <cell r="GH3">
            <v>2031</v>
          </cell>
          <cell r="GI3">
            <v>2031</v>
          </cell>
          <cell r="GJ3">
            <v>2031</v>
          </cell>
          <cell r="GK3">
            <v>2031</v>
          </cell>
          <cell r="GL3">
            <v>2031</v>
          </cell>
          <cell r="GM3">
            <v>2031</v>
          </cell>
          <cell r="GN3">
            <v>2032</v>
          </cell>
          <cell r="GO3">
            <v>2032</v>
          </cell>
          <cell r="GP3">
            <v>2032</v>
          </cell>
          <cell r="GQ3">
            <v>2032</v>
          </cell>
          <cell r="GR3">
            <v>2032</v>
          </cell>
          <cell r="GS3">
            <v>2032</v>
          </cell>
          <cell r="GT3">
            <v>2032</v>
          </cell>
          <cell r="GU3">
            <v>2032</v>
          </cell>
          <cell r="GV3">
            <v>2032</v>
          </cell>
          <cell r="GW3">
            <v>2032</v>
          </cell>
          <cell r="GX3">
            <v>2032</v>
          </cell>
          <cell r="GY3">
            <v>2032</v>
          </cell>
          <cell r="GZ3">
            <v>2033</v>
          </cell>
          <cell r="HA3">
            <v>2033</v>
          </cell>
          <cell r="HB3">
            <v>2033</v>
          </cell>
          <cell r="HC3">
            <v>2033</v>
          </cell>
          <cell r="HD3">
            <v>2033</v>
          </cell>
          <cell r="HE3">
            <v>2033</v>
          </cell>
          <cell r="HF3">
            <v>2033</v>
          </cell>
          <cell r="HG3">
            <v>2033</v>
          </cell>
          <cell r="HH3">
            <v>2033</v>
          </cell>
          <cell r="HI3">
            <v>2033</v>
          </cell>
          <cell r="HJ3">
            <v>2033</v>
          </cell>
          <cell r="HK3">
            <v>2033</v>
          </cell>
          <cell r="HL3">
            <v>2034</v>
          </cell>
          <cell r="HM3">
            <v>2034</v>
          </cell>
          <cell r="HN3">
            <v>2034</v>
          </cell>
          <cell r="HO3">
            <v>2034</v>
          </cell>
          <cell r="HP3">
            <v>2034</v>
          </cell>
          <cell r="HQ3">
            <v>2034</v>
          </cell>
          <cell r="HR3">
            <v>2034</v>
          </cell>
          <cell r="HS3">
            <v>2034</v>
          </cell>
          <cell r="HT3">
            <v>2034</v>
          </cell>
          <cell r="HU3">
            <v>2034</v>
          </cell>
          <cell r="HV3">
            <v>2034</v>
          </cell>
          <cell r="HW3">
            <v>2034</v>
          </cell>
          <cell r="HX3">
            <v>2035</v>
          </cell>
          <cell r="HY3">
            <v>2035</v>
          </cell>
          <cell r="HZ3">
            <v>2035</v>
          </cell>
          <cell r="IA3">
            <v>2035</v>
          </cell>
          <cell r="IB3">
            <v>2035</v>
          </cell>
          <cell r="IC3">
            <v>2035</v>
          </cell>
          <cell r="ID3">
            <v>2035</v>
          </cell>
          <cell r="IE3">
            <v>2035</v>
          </cell>
          <cell r="IF3">
            <v>2035</v>
          </cell>
          <cell r="IG3">
            <v>2035</v>
          </cell>
          <cell r="IH3">
            <v>2035</v>
          </cell>
          <cell r="II3">
            <v>2035</v>
          </cell>
          <cell r="IJ3">
            <v>2036</v>
          </cell>
          <cell r="IK3">
            <v>2036</v>
          </cell>
          <cell r="IL3">
            <v>2036</v>
          </cell>
          <cell r="IM3">
            <v>2036</v>
          </cell>
          <cell r="IN3">
            <v>2036</v>
          </cell>
          <cell r="IO3">
            <v>2036</v>
          </cell>
          <cell r="IP3">
            <v>2036</v>
          </cell>
          <cell r="IQ3">
            <v>2036</v>
          </cell>
          <cell r="IR3">
            <v>2036</v>
          </cell>
          <cell r="IS3">
            <v>2036</v>
          </cell>
          <cell r="IT3">
            <v>2036</v>
          </cell>
          <cell r="IU3">
            <v>2036</v>
          </cell>
          <cell r="IV3">
            <v>2037</v>
          </cell>
          <cell r="IW3">
            <v>2037</v>
          </cell>
          <cell r="IX3">
            <v>2037</v>
          </cell>
          <cell r="IY3">
            <v>2037</v>
          </cell>
          <cell r="IZ3">
            <v>2037</v>
          </cell>
          <cell r="JA3">
            <v>2037</v>
          </cell>
          <cell r="JB3">
            <v>2037</v>
          </cell>
          <cell r="JC3">
            <v>2037</v>
          </cell>
          <cell r="JD3">
            <v>2037</v>
          </cell>
          <cell r="JE3">
            <v>2037</v>
          </cell>
          <cell r="JF3">
            <v>2037</v>
          </cell>
          <cell r="JG3">
            <v>2037</v>
          </cell>
          <cell r="JH3">
            <v>2038</v>
          </cell>
          <cell r="JI3">
            <v>2038</v>
          </cell>
          <cell r="JJ3">
            <v>2038</v>
          </cell>
          <cell r="JK3">
            <v>2038</v>
          </cell>
          <cell r="JL3">
            <v>2038</v>
          </cell>
          <cell r="JM3">
            <v>2038</v>
          </cell>
          <cell r="JN3">
            <v>2038</v>
          </cell>
          <cell r="JO3">
            <v>2038</v>
          </cell>
          <cell r="JP3">
            <v>2038</v>
          </cell>
          <cell r="JQ3">
            <v>2038</v>
          </cell>
          <cell r="JR3">
            <v>2038</v>
          </cell>
          <cell r="JS3">
            <v>2038</v>
          </cell>
          <cell r="JT3">
            <v>2039</v>
          </cell>
          <cell r="JU3">
            <v>2039</v>
          </cell>
          <cell r="JV3">
            <v>2039</v>
          </cell>
          <cell r="JW3">
            <v>2039</v>
          </cell>
          <cell r="JX3">
            <v>2039</v>
          </cell>
          <cell r="JY3">
            <v>2039</v>
          </cell>
          <cell r="JZ3">
            <v>2039</v>
          </cell>
          <cell r="KA3">
            <v>2039</v>
          </cell>
          <cell r="KB3">
            <v>2039</v>
          </cell>
          <cell r="KC3">
            <v>2039</v>
          </cell>
          <cell r="KD3">
            <v>2039</v>
          </cell>
          <cell r="KE3">
            <v>2039</v>
          </cell>
          <cell r="KF3">
            <v>2040</v>
          </cell>
          <cell r="KG3">
            <v>2040</v>
          </cell>
          <cell r="KH3">
            <v>2040</v>
          </cell>
          <cell r="KI3">
            <v>2040</v>
          </cell>
          <cell r="KJ3">
            <v>2040</v>
          </cell>
          <cell r="KK3">
            <v>2040</v>
          </cell>
          <cell r="KL3">
            <v>2040</v>
          </cell>
          <cell r="KM3">
            <v>2040</v>
          </cell>
          <cell r="KN3">
            <v>2040</v>
          </cell>
          <cell r="KO3">
            <v>2040</v>
          </cell>
          <cell r="KP3">
            <v>2040</v>
          </cell>
          <cell r="KQ3">
            <v>2040</v>
          </cell>
          <cell r="KR3">
            <v>2041</v>
          </cell>
          <cell r="KS3">
            <v>2041</v>
          </cell>
          <cell r="KT3">
            <v>2041</v>
          </cell>
          <cell r="KU3">
            <v>2041</v>
          </cell>
          <cell r="KV3">
            <v>2041</v>
          </cell>
          <cell r="KW3">
            <v>2041</v>
          </cell>
          <cell r="KX3">
            <v>2041</v>
          </cell>
          <cell r="KY3">
            <v>2041</v>
          </cell>
          <cell r="KZ3">
            <v>2041</v>
          </cell>
          <cell r="LA3">
            <v>2041</v>
          </cell>
          <cell r="LB3">
            <v>2041</v>
          </cell>
          <cell r="LC3">
            <v>2041</v>
          </cell>
          <cell r="LD3">
            <v>2042</v>
          </cell>
          <cell r="LE3">
            <v>2042</v>
          </cell>
          <cell r="LF3">
            <v>2042</v>
          </cell>
          <cell r="LG3">
            <v>2042</v>
          </cell>
          <cell r="LH3">
            <v>2042</v>
          </cell>
          <cell r="LI3">
            <v>2042</v>
          </cell>
          <cell r="LJ3">
            <v>2042</v>
          </cell>
          <cell r="LK3">
            <v>2042</v>
          </cell>
          <cell r="LL3">
            <v>2042</v>
          </cell>
          <cell r="LM3">
            <v>2042</v>
          </cell>
          <cell r="LN3">
            <v>2042</v>
          </cell>
          <cell r="LO3">
            <v>2042</v>
          </cell>
          <cell r="LP3">
            <v>2043</v>
          </cell>
          <cell r="LQ3">
            <v>2043</v>
          </cell>
          <cell r="LR3">
            <v>2043</v>
          </cell>
          <cell r="LS3">
            <v>2043</v>
          </cell>
          <cell r="LT3">
            <v>2043</v>
          </cell>
          <cell r="LU3">
            <v>2043</v>
          </cell>
          <cell r="LV3">
            <v>2043</v>
          </cell>
          <cell r="LW3">
            <v>2043</v>
          </cell>
          <cell r="LX3">
            <v>2043</v>
          </cell>
          <cell r="LY3">
            <v>2043</v>
          </cell>
          <cell r="LZ3">
            <v>2043</v>
          </cell>
          <cell r="MA3">
            <v>2043</v>
          </cell>
          <cell r="MB3">
            <v>2044</v>
          </cell>
          <cell r="MC3">
            <v>2044</v>
          </cell>
          <cell r="MD3">
            <v>2044</v>
          </cell>
          <cell r="ME3">
            <v>2044</v>
          </cell>
          <cell r="MF3">
            <v>2044</v>
          </cell>
          <cell r="MG3">
            <v>2044</v>
          </cell>
          <cell r="MH3">
            <v>2044</v>
          </cell>
          <cell r="MI3">
            <v>2044</v>
          </cell>
          <cell r="MJ3">
            <v>2044</v>
          </cell>
          <cell r="MK3">
            <v>2044</v>
          </cell>
          <cell r="ML3">
            <v>2044</v>
          </cell>
          <cell r="MM3">
            <v>2044</v>
          </cell>
          <cell r="MN3">
            <v>2045</v>
          </cell>
          <cell r="MO3">
            <v>2045</v>
          </cell>
          <cell r="MP3">
            <v>2045</v>
          </cell>
          <cell r="MQ3">
            <v>2045</v>
          </cell>
          <cell r="MR3">
            <v>2045</v>
          </cell>
          <cell r="MS3">
            <v>2045</v>
          </cell>
          <cell r="MT3">
            <v>2045</v>
          </cell>
          <cell r="MU3">
            <v>2045</v>
          </cell>
          <cell r="MV3">
            <v>2045</v>
          </cell>
          <cell r="MW3">
            <v>2045</v>
          </cell>
          <cell r="MX3">
            <v>2045</v>
          </cell>
          <cell r="MY3">
            <v>2045</v>
          </cell>
        </row>
      </sheetData>
      <sheetData sheetId="5"/>
      <sheetData sheetId="6"/>
      <sheetData sheetId="7"/>
      <sheetData sheetId="8"/>
      <sheetData sheetId="9"/>
      <sheetData sheetId="10"/>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6:D19"/>
  <sheetViews>
    <sheetView tabSelected="1" workbookViewId="0">
      <pane xSplit="1" ySplit="19" topLeftCell="B20" activePane="bottomRight" state="frozen"/>
      <selection pane="topRight" activeCell="B1" sqref="B1"/>
      <selection pane="bottomLeft" activeCell="A20" sqref="A20"/>
      <selection pane="bottomRight" activeCell="B20" sqref="B20"/>
    </sheetView>
  </sheetViews>
  <sheetFormatPr defaultRowHeight="14.6" x14ac:dyDescent="0.4"/>
  <cols>
    <col min="1" max="1" width="3" customWidth="1"/>
    <col min="2" max="2" width="27.84375" customWidth="1"/>
  </cols>
  <sheetData>
    <row r="6" spans="2:4" ht="35.6" x14ac:dyDescent="0.9">
      <c r="B6" s="4" t="s">
        <v>135</v>
      </c>
    </row>
    <row r="8" spans="2:4" x14ac:dyDescent="0.4">
      <c r="D8" t="s">
        <v>832</v>
      </c>
    </row>
    <row r="11" spans="2:4" ht="23.15" x14ac:dyDescent="0.6">
      <c r="B11" s="3"/>
    </row>
    <row r="12" spans="2:4" ht="23.15" x14ac:dyDescent="0.6">
      <c r="B12" s="3"/>
    </row>
    <row r="13" spans="2:4" ht="23.15" x14ac:dyDescent="0.6">
      <c r="B13" s="3" t="s">
        <v>1823</v>
      </c>
    </row>
    <row r="19" spans="2:2" ht="18.45" x14ac:dyDescent="0.5">
      <c r="B19" s="5">
        <v>46204</v>
      </c>
    </row>
  </sheetData>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1784D-9BCC-4A73-AD26-44F7FE3441A6}">
  <sheetPr>
    <tabColor rgb="FF00B050"/>
  </sheetPr>
  <dimension ref="A1:F27"/>
  <sheetViews>
    <sheetView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4.6" x14ac:dyDescent="0.4"/>
  <cols>
    <col min="2" max="2" width="13.69140625" customWidth="1"/>
    <col min="3" max="3" width="16.84375" bestFit="1" customWidth="1"/>
    <col min="4" max="4" width="17.53515625" bestFit="1" customWidth="1"/>
  </cols>
  <sheetData>
    <row r="1" spans="1:6" x14ac:dyDescent="0.4">
      <c r="B1" s="211" t="s">
        <v>27</v>
      </c>
      <c r="C1" s="211"/>
      <c r="D1" s="211"/>
      <c r="E1" s="211"/>
    </row>
    <row r="2" spans="1:6" x14ac:dyDescent="0.4">
      <c r="B2" s="211" t="s">
        <v>850</v>
      </c>
      <c r="C2" s="211"/>
      <c r="D2" s="211"/>
      <c r="E2" s="211"/>
    </row>
    <row r="4" spans="1:6" x14ac:dyDescent="0.4">
      <c r="B4" s="6" t="s">
        <v>830</v>
      </c>
    </row>
    <row r="6" spans="1:6" x14ac:dyDescent="0.4">
      <c r="C6" s="22" t="s">
        <v>506</v>
      </c>
      <c r="D6" s="22" t="s">
        <v>507</v>
      </c>
      <c r="E6" s="22"/>
      <c r="F6" s="22"/>
    </row>
    <row r="7" spans="1:6" x14ac:dyDescent="0.4">
      <c r="C7" s="22">
        <v>407.3</v>
      </c>
      <c r="D7" s="22">
        <v>407.4</v>
      </c>
      <c r="E7" s="22"/>
      <c r="F7" s="22"/>
    </row>
    <row r="8" spans="1:6" x14ac:dyDescent="0.4">
      <c r="C8" s="22" t="s">
        <v>851</v>
      </c>
      <c r="D8" s="22" t="s">
        <v>852</v>
      </c>
      <c r="E8" s="22"/>
      <c r="F8" s="22"/>
    </row>
    <row r="9" spans="1:6" x14ac:dyDescent="0.4">
      <c r="C9" s="59" t="s">
        <v>145</v>
      </c>
      <c r="D9" s="59" t="s">
        <v>145</v>
      </c>
      <c r="E9" s="59"/>
      <c r="F9" s="59"/>
    </row>
    <row r="10" spans="1:6" x14ac:dyDescent="0.4">
      <c r="A10" s="20">
        <v>1</v>
      </c>
      <c r="B10" s="37" t="s">
        <v>169</v>
      </c>
      <c r="C10" s="159"/>
      <c r="D10" s="159"/>
    </row>
    <row r="11" spans="1:6" x14ac:dyDescent="0.4">
      <c r="A11" s="20">
        <f>A10+1</f>
        <v>2</v>
      </c>
      <c r="B11" s="37" t="s">
        <v>22</v>
      </c>
      <c r="C11" s="159">
        <v>42922.559999999998</v>
      </c>
      <c r="D11" s="159"/>
    </row>
    <row r="12" spans="1:6" x14ac:dyDescent="0.4">
      <c r="A12" s="20">
        <f t="shared" ref="A12:A27" si="0">A11+1</f>
        <v>3</v>
      </c>
      <c r="B12" s="37" t="s">
        <v>21</v>
      </c>
      <c r="C12" s="159"/>
      <c r="D12" s="159"/>
    </row>
    <row r="13" spans="1:6" x14ac:dyDescent="0.4">
      <c r="A13" s="20">
        <f t="shared" si="0"/>
        <v>4</v>
      </c>
      <c r="B13" s="37" t="s">
        <v>20</v>
      </c>
      <c r="C13" s="159">
        <v>23628.720000000001</v>
      </c>
      <c r="D13" s="159"/>
    </row>
    <row r="14" spans="1:6" x14ac:dyDescent="0.4">
      <c r="A14" s="20">
        <f t="shared" si="0"/>
        <v>5</v>
      </c>
      <c r="B14" s="37" t="s">
        <v>170</v>
      </c>
      <c r="C14" s="159"/>
      <c r="D14" s="159"/>
    </row>
    <row r="15" spans="1:6" x14ac:dyDescent="0.4">
      <c r="A15" s="20">
        <f t="shared" si="0"/>
        <v>6</v>
      </c>
      <c r="B15" s="37" t="s">
        <v>19</v>
      </c>
      <c r="C15" s="159">
        <v>21281.040000000001</v>
      </c>
      <c r="D15" s="159"/>
    </row>
    <row r="16" spans="1:6" x14ac:dyDescent="0.4">
      <c r="A16" s="20">
        <f t="shared" si="0"/>
        <v>7</v>
      </c>
      <c r="B16" s="37" t="s">
        <v>235</v>
      </c>
      <c r="C16" s="159"/>
      <c r="D16" s="159"/>
    </row>
    <row r="17" spans="1:4" x14ac:dyDescent="0.4">
      <c r="A17" s="20">
        <f t="shared" si="0"/>
        <v>8</v>
      </c>
      <c r="B17" s="37" t="s">
        <v>514</v>
      </c>
      <c r="C17" s="159"/>
      <c r="D17" s="159"/>
    </row>
    <row r="18" spans="1:4" x14ac:dyDescent="0.4">
      <c r="A18" s="20">
        <f t="shared" si="0"/>
        <v>9</v>
      </c>
      <c r="B18" s="37" t="s">
        <v>519</v>
      </c>
      <c r="C18" s="159"/>
      <c r="D18" s="159"/>
    </row>
    <row r="19" spans="1:4" x14ac:dyDescent="0.4">
      <c r="A19" s="20">
        <f t="shared" si="0"/>
        <v>10</v>
      </c>
      <c r="B19" s="37" t="s">
        <v>515</v>
      </c>
      <c r="C19" s="159"/>
      <c r="D19" s="159"/>
    </row>
    <row r="20" spans="1:4" x14ac:dyDescent="0.4">
      <c r="A20" s="20">
        <f t="shared" si="0"/>
        <v>11</v>
      </c>
      <c r="B20" s="37" t="s">
        <v>516</v>
      </c>
      <c r="C20" s="159"/>
      <c r="D20" s="159"/>
    </row>
    <row r="21" spans="1:4" x14ac:dyDescent="0.4">
      <c r="A21" s="20">
        <f t="shared" si="0"/>
        <v>12</v>
      </c>
      <c r="B21" s="37" t="s">
        <v>36</v>
      </c>
      <c r="C21" s="159"/>
      <c r="D21" s="159">
        <v>28453.08</v>
      </c>
    </row>
    <row r="22" spans="1:4" x14ac:dyDescent="0.4">
      <c r="A22" s="20">
        <f t="shared" si="0"/>
        <v>13</v>
      </c>
      <c r="B22" s="37" t="s">
        <v>517</v>
      </c>
      <c r="C22" s="159"/>
      <c r="D22" s="159"/>
    </row>
    <row r="23" spans="1:4" x14ac:dyDescent="0.4">
      <c r="A23" s="20">
        <f t="shared" si="0"/>
        <v>14</v>
      </c>
      <c r="B23" s="37" t="s">
        <v>171</v>
      </c>
      <c r="C23" s="159"/>
      <c r="D23" s="159"/>
    </row>
    <row r="24" spans="1:4" x14ac:dyDescent="0.4">
      <c r="A24" s="20">
        <f t="shared" si="0"/>
        <v>15</v>
      </c>
      <c r="B24" s="37" t="s">
        <v>504</v>
      </c>
      <c r="C24" s="159">
        <v>7081.2</v>
      </c>
      <c r="D24" s="159"/>
    </row>
    <row r="25" spans="1:4" x14ac:dyDescent="0.4">
      <c r="A25" s="20">
        <f t="shared" si="0"/>
        <v>16</v>
      </c>
      <c r="B25" s="37" t="s">
        <v>518</v>
      </c>
      <c r="C25" s="159"/>
      <c r="D25" s="159"/>
    </row>
    <row r="26" spans="1:4" x14ac:dyDescent="0.4">
      <c r="A26" s="20">
        <f t="shared" si="0"/>
        <v>17</v>
      </c>
      <c r="B26" s="74" t="s">
        <v>748</v>
      </c>
      <c r="C26" s="189"/>
      <c r="D26" s="189"/>
    </row>
    <row r="27" spans="1:4" x14ac:dyDescent="0.4">
      <c r="A27" s="20">
        <f t="shared" si="0"/>
        <v>18</v>
      </c>
      <c r="B27" s="37" t="s">
        <v>0</v>
      </c>
      <c r="C27" s="8">
        <f>SUM(C10:C26)</f>
        <v>94913.52</v>
      </c>
      <c r="D27" s="8">
        <f>SUM(D10:D26)</f>
        <v>28453.08</v>
      </c>
    </row>
  </sheetData>
  <mergeCells count="2">
    <mergeCell ref="B1:E1"/>
    <mergeCell ref="B2:E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93"/>
  <sheetViews>
    <sheetView zoomScaleNormal="100" workbookViewId="0">
      <pane xSplit="1" ySplit="6" topLeftCell="B7" activePane="bottomRight" state="frozen"/>
      <selection pane="topRight" activeCell="B1" sqref="B1"/>
      <selection pane="bottomLeft" activeCell="A7" sqref="A7"/>
      <selection pane="bottomRight" activeCell="B7" sqref="B7"/>
    </sheetView>
  </sheetViews>
  <sheetFormatPr defaultColWidth="9.15234375" defaultRowHeight="14.6" x14ac:dyDescent="0.4"/>
  <cols>
    <col min="1" max="1" width="4.3828125" customWidth="1"/>
    <col min="2" max="2" width="54.69140625" bestFit="1" customWidth="1"/>
    <col min="3" max="3" width="17.23046875" customWidth="1"/>
    <col min="4" max="4" width="18.15234375" bestFit="1" customWidth="1"/>
    <col min="5" max="5" width="9.15234375" customWidth="1"/>
  </cols>
  <sheetData>
    <row r="1" spans="1:5" x14ac:dyDescent="0.4">
      <c r="B1" s="58" t="s">
        <v>27</v>
      </c>
      <c r="C1" s="58"/>
      <c r="D1" s="58" t="s">
        <v>832</v>
      </c>
      <c r="E1" s="58"/>
    </row>
    <row r="2" spans="1:5" x14ac:dyDescent="0.4">
      <c r="B2" s="58" t="s">
        <v>833</v>
      </c>
      <c r="C2" s="58"/>
      <c r="D2" s="58" t="s">
        <v>832</v>
      </c>
      <c r="E2" s="58"/>
    </row>
    <row r="4" spans="1:5" x14ac:dyDescent="0.4">
      <c r="B4" s="6" t="s">
        <v>834</v>
      </c>
      <c r="C4" s="81"/>
      <c r="D4" s="81"/>
      <c r="E4" s="81"/>
    </row>
    <row r="5" spans="1:5" x14ac:dyDescent="0.4">
      <c r="B5" s="6"/>
      <c r="C5" s="81"/>
      <c r="D5" s="81"/>
      <c r="E5" s="81"/>
    </row>
    <row r="6" spans="1:5" x14ac:dyDescent="0.4">
      <c r="B6" s="81" t="s">
        <v>835</v>
      </c>
      <c r="C6" s="82" t="s">
        <v>158</v>
      </c>
      <c r="D6" s="20"/>
      <c r="E6" t="s">
        <v>821</v>
      </c>
    </row>
    <row r="7" spans="1:5" x14ac:dyDescent="0.4">
      <c r="A7">
        <v>1</v>
      </c>
      <c r="B7" s="6" t="s">
        <v>1160</v>
      </c>
      <c r="C7" s="100"/>
      <c r="D7" s="83"/>
      <c r="E7" s="81"/>
    </row>
    <row r="8" spans="1:5" x14ac:dyDescent="0.4">
      <c r="A8">
        <f>+A7+1</f>
        <v>2</v>
      </c>
      <c r="B8" s="201" t="s">
        <v>1161</v>
      </c>
      <c r="C8" s="100">
        <v>2.75E-2</v>
      </c>
      <c r="D8" s="83"/>
      <c r="E8" s="81"/>
    </row>
    <row r="9" spans="1:5" x14ac:dyDescent="0.4">
      <c r="A9">
        <f t="shared" ref="A9:A72" si="0">+A8+1</f>
        <v>3</v>
      </c>
      <c r="B9" s="201" t="s">
        <v>1162</v>
      </c>
      <c r="C9" s="100">
        <v>0.2</v>
      </c>
      <c r="D9" s="83"/>
      <c r="E9" s="84"/>
    </row>
    <row r="10" spans="1:5" x14ac:dyDescent="0.4">
      <c r="A10">
        <f t="shared" si="0"/>
        <v>4</v>
      </c>
      <c r="B10" s="201" t="s">
        <v>1163</v>
      </c>
      <c r="C10" s="100">
        <v>0.2</v>
      </c>
      <c r="D10" s="83"/>
      <c r="E10" s="81"/>
    </row>
    <row r="11" spans="1:5" x14ac:dyDescent="0.4">
      <c r="A11">
        <f t="shared" si="0"/>
        <v>5</v>
      </c>
      <c r="B11" s="201" t="s">
        <v>1164</v>
      </c>
      <c r="C11" s="100">
        <v>0.2</v>
      </c>
      <c r="D11" s="83"/>
      <c r="E11" s="81"/>
    </row>
    <row r="12" spans="1:5" x14ac:dyDescent="0.4">
      <c r="A12">
        <f t="shared" si="0"/>
        <v>6</v>
      </c>
      <c r="B12" s="201" t="s">
        <v>1165</v>
      </c>
      <c r="C12" s="100">
        <v>3.3300000000000003E-2</v>
      </c>
      <c r="D12" s="83"/>
      <c r="E12" s="84"/>
    </row>
    <row r="13" spans="1:5" x14ac:dyDescent="0.4">
      <c r="A13">
        <f t="shared" si="0"/>
        <v>7</v>
      </c>
      <c r="B13" s="201" t="s">
        <v>1166</v>
      </c>
      <c r="C13" s="100">
        <v>3.7699999999999997E-2</v>
      </c>
      <c r="D13" s="83"/>
      <c r="E13" s="81"/>
    </row>
    <row r="14" spans="1:5" x14ac:dyDescent="0.4">
      <c r="A14">
        <f t="shared" si="0"/>
        <v>8</v>
      </c>
      <c r="B14" s="201" t="s">
        <v>1167</v>
      </c>
      <c r="C14" s="100">
        <v>2.75E-2</v>
      </c>
      <c r="D14" s="83"/>
      <c r="E14" s="81"/>
    </row>
    <row r="15" spans="1:5" x14ac:dyDescent="0.4">
      <c r="A15">
        <f t="shared" si="0"/>
        <v>9</v>
      </c>
      <c r="B15" s="201" t="s">
        <v>1168</v>
      </c>
      <c r="C15" s="100">
        <v>6.6699999999999995E-2</v>
      </c>
      <c r="D15" s="83"/>
      <c r="E15" s="84"/>
    </row>
    <row r="16" spans="1:5" x14ac:dyDescent="0.4">
      <c r="A16">
        <f t="shared" si="0"/>
        <v>10</v>
      </c>
      <c r="B16" s="201" t="s">
        <v>1169</v>
      </c>
      <c r="C16" s="100">
        <v>3.5000000000000003E-2</v>
      </c>
      <c r="D16" s="83"/>
      <c r="E16" s="81"/>
    </row>
    <row r="17" spans="1:5" x14ac:dyDescent="0.4">
      <c r="A17">
        <f t="shared" si="0"/>
        <v>11</v>
      </c>
      <c r="B17" s="201" t="s">
        <v>1170</v>
      </c>
      <c r="C17" s="100">
        <v>3.7600000000000001E-2</v>
      </c>
      <c r="D17" s="83"/>
      <c r="E17" s="81"/>
    </row>
    <row r="18" spans="1:5" x14ac:dyDescent="0.4">
      <c r="A18">
        <f t="shared" si="0"/>
        <v>12</v>
      </c>
      <c r="B18" s="201" t="s">
        <v>1171</v>
      </c>
      <c r="C18" s="100">
        <v>2.75E-2</v>
      </c>
      <c r="D18" s="83"/>
      <c r="E18" s="81"/>
    </row>
    <row r="19" spans="1:5" x14ac:dyDescent="0.4">
      <c r="A19">
        <f t="shared" si="0"/>
        <v>13</v>
      </c>
      <c r="B19" s="201" t="s">
        <v>1172</v>
      </c>
      <c r="C19" s="100">
        <v>2.75E-2</v>
      </c>
      <c r="D19" s="83"/>
      <c r="E19" s="81"/>
    </row>
    <row r="20" spans="1:5" x14ac:dyDescent="0.4">
      <c r="A20">
        <f t="shared" si="0"/>
        <v>14</v>
      </c>
      <c r="B20" s="201" t="s">
        <v>1173</v>
      </c>
      <c r="C20" s="100">
        <v>2.75E-2</v>
      </c>
      <c r="D20" s="83"/>
      <c r="E20" s="81"/>
    </row>
    <row r="21" spans="1:5" x14ac:dyDescent="0.4">
      <c r="A21">
        <f t="shared" si="0"/>
        <v>15</v>
      </c>
      <c r="B21" s="201"/>
      <c r="C21" s="100"/>
      <c r="D21" s="83"/>
      <c r="E21" s="81"/>
    </row>
    <row r="22" spans="1:5" x14ac:dyDescent="0.4">
      <c r="A22">
        <f t="shared" si="0"/>
        <v>16</v>
      </c>
      <c r="B22" s="202" t="s">
        <v>1174</v>
      </c>
      <c r="C22" s="100"/>
      <c r="D22" s="83"/>
      <c r="E22" s="81"/>
    </row>
    <row r="23" spans="1:5" x14ac:dyDescent="0.4">
      <c r="A23">
        <f t="shared" si="0"/>
        <v>17</v>
      </c>
      <c r="B23" s="201" t="s">
        <v>1175</v>
      </c>
      <c r="C23" s="100">
        <v>3.3300000000000003E-2</v>
      </c>
      <c r="D23" s="81"/>
      <c r="E23" s="84"/>
    </row>
    <row r="24" spans="1:5" x14ac:dyDescent="0.4">
      <c r="A24">
        <f t="shared" si="0"/>
        <v>18</v>
      </c>
      <c r="B24" s="201" t="s">
        <v>1176</v>
      </c>
      <c r="C24" s="100">
        <v>3.3300000000000003E-2</v>
      </c>
    </row>
    <row r="25" spans="1:5" x14ac:dyDescent="0.4">
      <c r="A25">
        <f t="shared" si="0"/>
        <v>19</v>
      </c>
      <c r="B25" s="201" t="s">
        <v>1177</v>
      </c>
      <c r="C25" s="100">
        <v>3.3300000000000003E-2</v>
      </c>
    </row>
    <row r="26" spans="1:5" x14ac:dyDescent="0.4">
      <c r="A26">
        <f t="shared" si="0"/>
        <v>20</v>
      </c>
      <c r="B26" s="201" t="s">
        <v>1178</v>
      </c>
      <c r="C26" s="100">
        <v>3.3300000000000003E-2</v>
      </c>
    </row>
    <row r="27" spans="1:5" x14ac:dyDescent="0.4">
      <c r="A27">
        <f t="shared" si="0"/>
        <v>21</v>
      </c>
      <c r="B27" s="201" t="s">
        <v>1179</v>
      </c>
      <c r="C27" s="100">
        <v>3.3300000000000003E-2</v>
      </c>
    </row>
    <row r="28" spans="1:5" x14ac:dyDescent="0.4">
      <c r="A28">
        <f t="shared" si="0"/>
        <v>22</v>
      </c>
      <c r="B28" s="201" t="s">
        <v>1180</v>
      </c>
      <c r="C28" s="100">
        <v>3.3300000000000003E-2</v>
      </c>
    </row>
    <row r="29" spans="1:5" x14ac:dyDescent="0.4">
      <c r="A29">
        <f t="shared" si="0"/>
        <v>23</v>
      </c>
      <c r="B29" s="201" t="s">
        <v>1181</v>
      </c>
      <c r="C29" s="100">
        <v>0.2</v>
      </c>
    </row>
    <row r="30" spans="1:5" x14ac:dyDescent="0.4">
      <c r="A30">
        <f t="shared" si="0"/>
        <v>24</v>
      </c>
      <c r="B30" s="201" t="s">
        <v>1182</v>
      </c>
      <c r="C30" s="100">
        <v>0.2</v>
      </c>
    </row>
    <row r="31" spans="1:5" x14ac:dyDescent="0.4">
      <c r="A31">
        <f t="shared" si="0"/>
        <v>25</v>
      </c>
      <c r="B31" s="201" t="s">
        <v>1183</v>
      </c>
      <c r="C31" s="100">
        <v>0.2</v>
      </c>
    </row>
    <row r="32" spans="1:5" x14ac:dyDescent="0.4">
      <c r="A32">
        <f t="shared" si="0"/>
        <v>26</v>
      </c>
      <c r="B32" s="201" t="s">
        <v>1184</v>
      </c>
      <c r="C32" s="100">
        <v>3.3300000000000003E-2</v>
      </c>
    </row>
    <row r="33" spans="1:3" x14ac:dyDescent="0.4">
      <c r="A33">
        <f t="shared" si="0"/>
        <v>27</v>
      </c>
      <c r="B33" s="201" t="s">
        <v>1185</v>
      </c>
      <c r="C33" s="100">
        <v>3.3300000000000003E-2</v>
      </c>
    </row>
    <row r="34" spans="1:3" x14ac:dyDescent="0.4">
      <c r="A34">
        <f t="shared" si="0"/>
        <v>28</v>
      </c>
      <c r="B34" s="6"/>
      <c r="C34" s="100"/>
    </row>
    <row r="35" spans="1:3" x14ac:dyDescent="0.4">
      <c r="A35">
        <f t="shared" si="0"/>
        <v>29</v>
      </c>
      <c r="B35" s="202" t="s">
        <v>1186</v>
      </c>
      <c r="C35" s="100"/>
    </row>
    <row r="36" spans="1:3" x14ac:dyDescent="0.4">
      <c r="A36">
        <f t="shared" si="0"/>
        <v>30</v>
      </c>
      <c r="B36" s="201" t="s">
        <v>1187</v>
      </c>
      <c r="C36" s="100">
        <v>2.75E-2</v>
      </c>
    </row>
    <row r="37" spans="1:3" x14ac:dyDescent="0.4">
      <c r="A37">
        <f t="shared" si="0"/>
        <v>31</v>
      </c>
      <c r="B37" s="201" t="s">
        <v>1188</v>
      </c>
      <c r="C37" s="100">
        <v>2.75E-2</v>
      </c>
    </row>
    <row r="38" spans="1:3" x14ac:dyDescent="0.4">
      <c r="A38">
        <f t="shared" si="0"/>
        <v>32</v>
      </c>
      <c r="B38" s="201" t="s">
        <v>1189</v>
      </c>
      <c r="C38" s="100">
        <v>2.75E-2</v>
      </c>
    </row>
    <row r="39" spans="1:3" x14ac:dyDescent="0.4">
      <c r="A39">
        <f t="shared" si="0"/>
        <v>33</v>
      </c>
      <c r="B39" s="201" t="s">
        <v>1190</v>
      </c>
      <c r="C39" s="100">
        <v>0.2</v>
      </c>
    </row>
    <row r="40" spans="1:3" x14ac:dyDescent="0.4">
      <c r="A40">
        <f t="shared" si="0"/>
        <v>34</v>
      </c>
      <c r="B40" s="201" t="s">
        <v>1191</v>
      </c>
      <c r="C40" s="100">
        <v>0.2</v>
      </c>
    </row>
    <row r="41" spans="1:3" x14ac:dyDescent="0.4">
      <c r="A41">
        <f t="shared" si="0"/>
        <v>35</v>
      </c>
      <c r="B41" s="201" t="s">
        <v>1192</v>
      </c>
      <c r="C41" s="100">
        <v>0.2</v>
      </c>
    </row>
    <row r="42" spans="1:3" x14ac:dyDescent="0.4">
      <c r="A42">
        <f t="shared" si="0"/>
        <v>36</v>
      </c>
      <c r="B42" s="201" t="s">
        <v>1193</v>
      </c>
      <c r="C42" s="100">
        <v>2.75E-2</v>
      </c>
    </row>
    <row r="43" spans="1:3" x14ac:dyDescent="0.4">
      <c r="A43">
        <f t="shared" si="0"/>
        <v>37</v>
      </c>
      <c r="B43" s="201" t="s">
        <v>1194</v>
      </c>
      <c r="C43" s="100">
        <v>2.75E-2</v>
      </c>
    </row>
    <row r="44" spans="1:3" x14ac:dyDescent="0.4">
      <c r="A44">
        <f t="shared" si="0"/>
        <v>38</v>
      </c>
      <c r="B44" s="201" t="s">
        <v>1195</v>
      </c>
      <c r="C44" s="100">
        <v>2.75E-2</v>
      </c>
    </row>
    <row r="45" spans="1:3" x14ac:dyDescent="0.4">
      <c r="A45">
        <f t="shared" si="0"/>
        <v>39</v>
      </c>
      <c r="B45" s="201" t="s">
        <v>1196</v>
      </c>
      <c r="C45" s="100">
        <v>2.75E-2</v>
      </c>
    </row>
    <row r="46" spans="1:3" x14ac:dyDescent="0.4">
      <c r="A46">
        <f t="shared" si="0"/>
        <v>40</v>
      </c>
      <c r="B46" s="201"/>
      <c r="C46" s="100"/>
    </row>
    <row r="47" spans="1:3" x14ac:dyDescent="0.4">
      <c r="A47">
        <f t="shared" si="0"/>
        <v>41</v>
      </c>
      <c r="B47" s="202" t="s">
        <v>1197</v>
      </c>
      <c r="C47" s="100"/>
    </row>
    <row r="48" spans="1:3" x14ac:dyDescent="0.4">
      <c r="A48">
        <f t="shared" si="0"/>
        <v>42</v>
      </c>
      <c r="B48" s="201" t="s">
        <v>1198</v>
      </c>
      <c r="C48" s="100">
        <v>0.2</v>
      </c>
    </row>
    <row r="49" spans="1:3" x14ac:dyDescent="0.4">
      <c r="A49">
        <f t="shared" si="0"/>
        <v>43</v>
      </c>
      <c r="B49" s="201" t="s">
        <v>1199</v>
      </c>
      <c r="C49" s="100">
        <v>0.2</v>
      </c>
    </row>
    <row r="50" spans="1:3" x14ac:dyDescent="0.4">
      <c r="A50">
        <f t="shared" si="0"/>
        <v>44</v>
      </c>
      <c r="B50" s="13"/>
      <c r="C50" s="100"/>
    </row>
    <row r="51" spans="1:3" x14ac:dyDescent="0.4">
      <c r="A51">
        <f t="shared" si="0"/>
        <v>45</v>
      </c>
      <c r="B51" s="6" t="s">
        <v>1200</v>
      </c>
      <c r="C51" s="100"/>
    </row>
    <row r="52" spans="1:3" x14ac:dyDescent="0.4">
      <c r="A52">
        <f t="shared" si="0"/>
        <v>46</v>
      </c>
      <c r="B52" s="201" t="s">
        <v>1201</v>
      </c>
      <c r="C52" s="100">
        <v>6.6699999999999995E-2</v>
      </c>
    </row>
    <row r="53" spans="1:3" x14ac:dyDescent="0.4">
      <c r="A53">
        <f t="shared" si="0"/>
        <v>47</v>
      </c>
      <c r="B53" s="201" t="s">
        <v>1202</v>
      </c>
      <c r="C53" s="100">
        <v>0.2</v>
      </c>
    </row>
    <row r="54" spans="1:3" x14ac:dyDescent="0.4">
      <c r="A54">
        <f t="shared" si="0"/>
        <v>48</v>
      </c>
      <c r="B54" s="201" t="s">
        <v>1203</v>
      </c>
      <c r="C54" s="100">
        <v>0.2</v>
      </c>
    </row>
    <row r="55" spans="1:3" x14ac:dyDescent="0.4">
      <c r="A55">
        <f t="shared" si="0"/>
        <v>49</v>
      </c>
      <c r="B55" s="201" t="s">
        <v>1204</v>
      </c>
      <c r="C55" s="100">
        <v>0.2</v>
      </c>
    </row>
    <row r="56" spans="1:3" x14ac:dyDescent="0.4">
      <c r="A56">
        <f t="shared" si="0"/>
        <v>50</v>
      </c>
      <c r="B56" s="201" t="s">
        <v>1205</v>
      </c>
      <c r="C56" s="100">
        <v>0.2</v>
      </c>
    </row>
    <row r="57" spans="1:3" x14ac:dyDescent="0.4">
      <c r="A57">
        <f t="shared" si="0"/>
        <v>51</v>
      </c>
      <c r="B57" s="201" t="s">
        <v>1206</v>
      </c>
      <c r="C57" s="100">
        <v>0.2</v>
      </c>
    </row>
    <row r="58" spans="1:3" x14ac:dyDescent="0.4">
      <c r="A58">
        <f t="shared" si="0"/>
        <v>52</v>
      </c>
      <c r="B58" s="201" t="s">
        <v>1207</v>
      </c>
      <c r="C58" s="100">
        <v>0.2</v>
      </c>
    </row>
    <row r="59" spans="1:3" x14ac:dyDescent="0.4">
      <c r="A59">
        <f t="shared" si="0"/>
        <v>53</v>
      </c>
      <c r="B59" s="201" t="s">
        <v>1208</v>
      </c>
      <c r="C59" s="100">
        <v>0.2</v>
      </c>
    </row>
    <row r="60" spans="1:3" x14ac:dyDescent="0.4">
      <c r="A60">
        <f t="shared" si="0"/>
        <v>54</v>
      </c>
      <c r="B60" s="201" t="s">
        <v>1209</v>
      </c>
      <c r="C60" s="100">
        <v>0.2</v>
      </c>
    </row>
    <row r="61" spans="1:3" x14ac:dyDescent="0.4">
      <c r="A61">
        <f t="shared" si="0"/>
        <v>55</v>
      </c>
      <c r="B61" s="201" t="s">
        <v>1210</v>
      </c>
      <c r="C61" s="100">
        <v>0.2</v>
      </c>
    </row>
    <row r="62" spans="1:3" x14ac:dyDescent="0.4">
      <c r="A62">
        <f t="shared" si="0"/>
        <v>56</v>
      </c>
      <c r="B62" s="201" t="s">
        <v>1211</v>
      </c>
      <c r="C62" s="100">
        <v>0.1</v>
      </c>
    </row>
    <row r="63" spans="1:3" x14ac:dyDescent="0.4">
      <c r="A63">
        <f t="shared" si="0"/>
        <v>57</v>
      </c>
    </row>
    <row r="64" spans="1:3" x14ac:dyDescent="0.4">
      <c r="A64">
        <f t="shared" si="0"/>
        <v>58</v>
      </c>
      <c r="B64" s="202" t="s">
        <v>1212</v>
      </c>
      <c r="C64" s="12"/>
    </row>
    <row r="65" spans="1:3" x14ac:dyDescent="0.4">
      <c r="A65">
        <f t="shared" si="0"/>
        <v>59</v>
      </c>
      <c r="B65" s="202"/>
      <c r="C65" s="12"/>
    </row>
    <row r="66" spans="1:3" ht="29.15" x14ac:dyDescent="0.4">
      <c r="A66">
        <f t="shared" si="0"/>
        <v>60</v>
      </c>
      <c r="B66" s="203" t="s">
        <v>1213</v>
      </c>
      <c r="C66" s="12"/>
    </row>
    <row r="67" spans="1:3" x14ac:dyDescent="0.4">
      <c r="A67">
        <f t="shared" si="0"/>
        <v>61</v>
      </c>
      <c r="B67" s="202"/>
      <c r="C67" s="12"/>
    </row>
    <row r="68" spans="1:3" x14ac:dyDescent="0.4">
      <c r="A68">
        <f t="shared" si="0"/>
        <v>62</v>
      </c>
      <c r="B68" s="204" t="s">
        <v>412</v>
      </c>
      <c r="C68" s="12"/>
    </row>
    <row r="69" spans="1:3" x14ac:dyDescent="0.4">
      <c r="A69">
        <f t="shared" si="0"/>
        <v>63</v>
      </c>
      <c r="B69" s="205" t="s">
        <v>1214</v>
      </c>
      <c r="C69" s="100">
        <v>3.3300000000000003E-2</v>
      </c>
    </row>
    <row r="70" spans="1:3" x14ac:dyDescent="0.4">
      <c r="A70">
        <f t="shared" si="0"/>
        <v>64</v>
      </c>
      <c r="B70" s="201" t="s">
        <v>1215</v>
      </c>
      <c r="C70" s="100">
        <v>3.3300000000000003E-2</v>
      </c>
    </row>
    <row r="71" spans="1:3" x14ac:dyDescent="0.4">
      <c r="A71">
        <f t="shared" si="0"/>
        <v>65</v>
      </c>
      <c r="B71" s="201" t="s">
        <v>1216</v>
      </c>
      <c r="C71" s="100">
        <v>3.3300000000000003E-2</v>
      </c>
    </row>
    <row r="72" spans="1:3" x14ac:dyDescent="0.4">
      <c r="A72">
        <f t="shared" si="0"/>
        <v>66</v>
      </c>
      <c r="B72" s="201" t="s">
        <v>1217</v>
      </c>
      <c r="C72" s="100">
        <v>3.3300000000000003E-2</v>
      </c>
    </row>
    <row r="73" spans="1:3" x14ac:dyDescent="0.4">
      <c r="A73">
        <f t="shared" ref="A73:A136" si="1">+A72+1</f>
        <v>67</v>
      </c>
      <c r="B73" s="201" t="s">
        <v>1218</v>
      </c>
      <c r="C73" s="100">
        <v>3.3300000000000003E-2</v>
      </c>
    </row>
    <row r="74" spans="1:3" x14ac:dyDescent="0.4">
      <c r="A74">
        <f t="shared" si="1"/>
        <v>68</v>
      </c>
      <c r="B74" s="201" t="s">
        <v>1219</v>
      </c>
      <c r="C74" s="100">
        <v>0.2</v>
      </c>
    </row>
    <row r="75" spans="1:3" x14ac:dyDescent="0.4">
      <c r="A75">
        <f t="shared" si="1"/>
        <v>69</v>
      </c>
      <c r="B75" s="201" t="s">
        <v>1220</v>
      </c>
      <c r="C75" s="100">
        <v>0.2</v>
      </c>
    </row>
    <row r="76" spans="1:3" x14ac:dyDescent="0.4">
      <c r="A76">
        <f t="shared" si="1"/>
        <v>70</v>
      </c>
      <c r="B76" s="201" t="s">
        <v>1221</v>
      </c>
      <c r="C76" s="100">
        <v>0.2</v>
      </c>
    </row>
    <row r="77" spans="1:3" x14ac:dyDescent="0.4">
      <c r="A77">
        <f t="shared" si="1"/>
        <v>71</v>
      </c>
      <c r="B77" s="201" t="s">
        <v>1222</v>
      </c>
      <c r="C77" s="100">
        <v>3.3300000000000003E-2</v>
      </c>
    </row>
    <row r="78" spans="1:3" x14ac:dyDescent="0.4">
      <c r="A78">
        <f t="shared" si="1"/>
        <v>72</v>
      </c>
      <c r="B78" s="201"/>
      <c r="C78" s="100"/>
    </row>
    <row r="79" spans="1:3" x14ac:dyDescent="0.4">
      <c r="A79">
        <f t="shared" si="1"/>
        <v>73</v>
      </c>
      <c r="B79" s="204" t="s">
        <v>1126</v>
      </c>
      <c r="C79" s="100"/>
    </row>
    <row r="80" spans="1:3" x14ac:dyDescent="0.4">
      <c r="A80">
        <f t="shared" si="1"/>
        <v>74</v>
      </c>
      <c r="B80" s="201" t="s">
        <v>1223</v>
      </c>
      <c r="C80" s="100">
        <v>3.3300000000000003E-2</v>
      </c>
    </row>
    <row r="81" spans="1:3" x14ac:dyDescent="0.4">
      <c r="A81">
        <f t="shared" si="1"/>
        <v>75</v>
      </c>
      <c r="B81" s="201" t="s">
        <v>1224</v>
      </c>
      <c r="C81" s="100">
        <v>3.3300000000000003E-2</v>
      </c>
    </row>
    <row r="82" spans="1:3" x14ac:dyDescent="0.4">
      <c r="A82">
        <f t="shared" si="1"/>
        <v>76</v>
      </c>
      <c r="B82" s="201" t="s">
        <v>1225</v>
      </c>
      <c r="C82" s="100">
        <v>3.3300000000000003E-2</v>
      </c>
    </row>
    <row r="83" spans="1:3" x14ac:dyDescent="0.4">
      <c r="A83">
        <f t="shared" si="1"/>
        <v>77</v>
      </c>
      <c r="B83" s="201" t="s">
        <v>1226</v>
      </c>
      <c r="C83" s="100">
        <v>3.3300000000000003E-2</v>
      </c>
    </row>
    <row r="84" spans="1:3" x14ac:dyDescent="0.4">
      <c r="A84">
        <f t="shared" si="1"/>
        <v>78</v>
      </c>
      <c r="B84" s="201" t="s">
        <v>1227</v>
      </c>
      <c r="C84" s="100">
        <v>3.3300000000000003E-2</v>
      </c>
    </row>
    <row r="85" spans="1:3" x14ac:dyDescent="0.4">
      <c r="A85">
        <f t="shared" si="1"/>
        <v>79</v>
      </c>
      <c r="B85" s="201" t="s">
        <v>1228</v>
      </c>
      <c r="C85" s="100">
        <v>3.3300000000000003E-2</v>
      </c>
    </row>
    <row r="86" spans="1:3" x14ac:dyDescent="0.4">
      <c r="A86">
        <f t="shared" si="1"/>
        <v>80</v>
      </c>
      <c r="B86" s="201" t="s">
        <v>1229</v>
      </c>
      <c r="C86" s="100">
        <v>3.3300000000000003E-2</v>
      </c>
    </row>
    <row r="87" spans="1:3" x14ac:dyDescent="0.4">
      <c r="A87">
        <f t="shared" si="1"/>
        <v>81</v>
      </c>
      <c r="B87" s="201" t="s">
        <v>1230</v>
      </c>
      <c r="C87" s="100">
        <v>0.2</v>
      </c>
    </row>
    <row r="88" spans="1:3" x14ac:dyDescent="0.4">
      <c r="A88">
        <f t="shared" si="1"/>
        <v>82</v>
      </c>
      <c r="B88" s="201" t="s">
        <v>1231</v>
      </c>
      <c r="C88" s="100">
        <v>0.2</v>
      </c>
    </row>
    <row r="89" spans="1:3" x14ac:dyDescent="0.4">
      <c r="A89">
        <f t="shared" si="1"/>
        <v>83</v>
      </c>
      <c r="B89" s="201" t="s">
        <v>1232</v>
      </c>
      <c r="C89" s="100">
        <v>0.2</v>
      </c>
    </row>
    <row r="90" spans="1:3" x14ac:dyDescent="0.4">
      <c r="A90">
        <f t="shared" si="1"/>
        <v>84</v>
      </c>
      <c r="B90" s="201" t="s">
        <v>1233</v>
      </c>
      <c r="C90" s="100">
        <v>3.3300000000000003E-2</v>
      </c>
    </row>
    <row r="91" spans="1:3" x14ac:dyDescent="0.4">
      <c r="A91">
        <f t="shared" si="1"/>
        <v>85</v>
      </c>
      <c r="B91" s="201"/>
      <c r="C91" s="100"/>
    </row>
    <row r="92" spans="1:3" x14ac:dyDescent="0.4">
      <c r="A92">
        <f t="shared" si="1"/>
        <v>86</v>
      </c>
      <c r="B92" s="204" t="s">
        <v>1127</v>
      </c>
      <c r="C92" s="100"/>
    </row>
    <row r="93" spans="1:3" x14ac:dyDescent="0.4">
      <c r="A93">
        <f t="shared" si="1"/>
        <v>87</v>
      </c>
      <c r="B93" s="201" t="s">
        <v>1234</v>
      </c>
      <c r="C93" s="100">
        <v>3.3300000000000003E-2</v>
      </c>
    </row>
    <row r="94" spans="1:3" x14ac:dyDescent="0.4">
      <c r="A94">
        <f t="shared" si="1"/>
        <v>88</v>
      </c>
      <c r="B94" s="201" t="s">
        <v>1235</v>
      </c>
      <c r="C94" s="100">
        <v>3.3300000000000003E-2</v>
      </c>
    </row>
    <row r="95" spans="1:3" x14ac:dyDescent="0.4">
      <c r="A95">
        <f t="shared" si="1"/>
        <v>89</v>
      </c>
      <c r="B95" s="201" t="s">
        <v>1236</v>
      </c>
      <c r="C95" s="100">
        <v>3.3300000000000003E-2</v>
      </c>
    </row>
    <row r="96" spans="1:3" x14ac:dyDescent="0.4">
      <c r="A96">
        <f t="shared" si="1"/>
        <v>90</v>
      </c>
      <c r="B96" s="201" t="s">
        <v>1237</v>
      </c>
      <c r="C96" s="100">
        <v>3.3300000000000003E-2</v>
      </c>
    </row>
    <row r="97" spans="1:3" x14ac:dyDescent="0.4">
      <c r="A97">
        <f t="shared" si="1"/>
        <v>91</v>
      </c>
      <c r="B97" s="201" t="s">
        <v>1238</v>
      </c>
      <c r="C97" s="100">
        <v>3.3300000000000003E-2</v>
      </c>
    </row>
    <row r="98" spans="1:3" x14ac:dyDescent="0.4">
      <c r="A98">
        <f t="shared" si="1"/>
        <v>92</v>
      </c>
      <c r="B98" s="201" t="s">
        <v>1239</v>
      </c>
      <c r="C98" s="100">
        <v>3.3300000000000003E-2</v>
      </c>
    </row>
    <row r="99" spans="1:3" x14ac:dyDescent="0.4">
      <c r="A99">
        <f t="shared" si="1"/>
        <v>93</v>
      </c>
      <c r="B99" s="201" t="s">
        <v>1240</v>
      </c>
      <c r="C99" s="100">
        <v>3.3300000000000003E-2</v>
      </c>
    </row>
    <row r="100" spans="1:3" x14ac:dyDescent="0.4">
      <c r="A100">
        <f t="shared" si="1"/>
        <v>94</v>
      </c>
      <c r="B100" s="201" t="s">
        <v>1241</v>
      </c>
      <c r="C100" s="100">
        <v>3.3300000000000003E-2</v>
      </c>
    </row>
    <row r="101" spans="1:3" x14ac:dyDescent="0.4">
      <c r="A101">
        <f t="shared" si="1"/>
        <v>95</v>
      </c>
      <c r="B101" s="201" t="s">
        <v>1242</v>
      </c>
      <c r="C101" s="100">
        <v>0.2</v>
      </c>
    </row>
    <row r="102" spans="1:3" x14ac:dyDescent="0.4">
      <c r="A102">
        <f t="shared" si="1"/>
        <v>96</v>
      </c>
      <c r="B102" s="201" t="s">
        <v>1243</v>
      </c>
      <c r="C102" s="100">
        <v>0.2</v>
      </c>
    </row>
    <row r="103" spans="1:3" x14ac:dyDescent="0.4">
      <c r="A103">
        <f t="shared" si="1"/>
        <v>97</v>
      </c>
      <c r="B103" s="201" t="s">
        <v>1244</v>
      </c>
      <c r="C103" s="100">
        <v>0.2</v>
      </c>
    </row>
    <row r="104" spans="1:3" x14ac:dyDescent="0.4">
      <c r="A104">
        <f t="shared" si="1"/>
        <v>98</v>
      </c>
      <c r="B104" s="201" t="s">
        <v>1245</v>
      </c>
      <c r="C104" s="100">
        <v>3.3300000000000003E-2</v>
      </c>
    </row>
    <row r="105" spans="1:3" x14ac:dyDescent="0.4">
      <c r="A105">
        <f t="shared" si="1"/>
        <v>99</v>
      </c>
      <c r="B105" s="201"/>
      <c r="C105" s="100"/>
    </row>
    <row r="106" spans="1:3" x14ac:dyDescent="0.4">
      <c r="A106">
        <f t="shared" si="1"/>
        <v>100</v>
      </c>
      <c r="B106" s="204" t="s">
        <v>1128</v>
      </c>
      <c r="C106" s="100"/>
    </row>
    <row r="107" spans="1:3" x14ac:dyDescent="0.4">
      <c r="A107">
        <f t="shared" si="1"/>
        <v>101</v>
      </c>
      <c r="B107" s="201" t="s">
        <v>1246</v>
      </c>
      <c r="C107" s="100">
        <v>3.3300000000000003E-2</v>
      </c>
    </row>
    <row r="108" spans="1:3" x14ac:dyDescent="0.4">
      <c r="A108">
        <f t="shared" si="1"/>
        <v>102</v>
      </c>
      <c r="B108" s="201" t="s">
        <v>1247</v>
      </c>
      <c r="C108" s="100">
        <v>3.3300000000000003E-2</v>
      </c>
    </row>
    <row r="109" spans="1:3" x14ac:dyDescent="0.4">
      <c r="A109">
        <f t="shared" si="1"/>
        <v>103</v>
      </c>
      <c r="B109" s="201" t="s">
        <v>1248</v>
      </c>
      <c r="C109" s="100">
        <v>3.3300000000000003E-2</v>
      </c>
    </row>
    <row r="110" spans="1:3" x14ac:dyDescent="0.4">
      <c r="A110">
        <f t="shared" si="1"/>
        <v>104</v>
      </c>
      <c r="B110" s="201" t="s">
        <v>1249</v>
      </c>
      <c r="C110" s="100">
        <v>3.3300000000000003E-2</v>
      </c>
    </row>
    <row r="111" spans="1:3" x14ac:dyDescent="0.4">
      <c r="A111">
        <f t="shared" si="1"/>
        <v>105</v>
      </c>
      <c r="B111" s="201" t="s">
        <v>1250</v>
      </c>
      <c r="C111" s="100">
        <v>3.3300000000000003E-2</v>
      </c>
    </row>
    <row r="112" spans="1:3" x14ac:dyDescent="0.4">
      <c r="A112">
        <f t="shared" si="1"/>
        <v>106</v>
      </c>
      <c r="B112" s="201" t="s">
        <v>1251</v>
      </c>
      <c r="C112" s="100">
        <v>3.3300000000000003E-2</v>
      </c>
    </row>
    <row r="113" spans="1:3" x14ac:dyDescent="0.4">
      <c r="A113">
        <f t="shared" si="1"/>
        <v>107</v>
      </c>
      <c r="B113" s="201" t="s">
        <v>1252</v>
      </c>
      <c r="C113" s="100">
        <v>0.2</v>
      </c>
    </row>
    <row r="114" spans="1:3" x14ac:dyDescent="0.4">
      <c r="A114">
        <f t="shared" si="1"/>
        <v>108</v>
      </c>
      <c r="B114" s="201" t="s">
        <v>1253</v>
      </c>
      <c r="C114" s="100">
        <v>0.2</v>
      </c>
    </row>
    <row r="115" spans="1:3" x14ac:dyDescent="0.4">
      <c r="A115">
        <f t="shared" si="1"/>
        <v>109</v>
      </c>
      <c r="B115" s="201" t="s">
        <v>1254</v>
      </c>
      <c r="C115" s="100">
        <v>0.2</v>
      </c>
    </row>
    <row r="116" spans="1:3" x14ac:dyDescent="0.4">
      <c r="A116">
        <f t="shared" si="1"/>
        <v>110</v>
      </c>
      <c r="B116" s="201" t="s">
        <v>1255</v>
      </c>
      <c r="C116" s="100">
        <v>3.3300000000000003E-2</v>
      </c>
    </row>
    <row r="117" spans="1:3" x14ac:dyDescent="0.4">
      <c r="A117">
        <f t="shared" si="1"/>
        <v>111</v>
      </c>
      <c r="B117" s="201"/>
      <c r="C117" s="100"/>
    </row>
    <row r="118" spans="1:3" x14ac:dyDescent="0.4">
      <c r="A118">
        <f t="shared" si="1"/>
        <v>112</v>
      </c>
      <c r="B118" s="204" t="s">
        <v>75</v>
      </c>
      <c r="C118" s="100"/>
    </row>
    <row r="119" spans="1:3" x14ac:dyDescent="0.4">
      <c r="A119">
        <f t="shared" si="1"/>
        <v>113</v>
      </c>
      <c r="B119" s="205" t="s">
        <v>1256</v>
      </c>
      <c r="C119" s="100">
        <v>3.3300000000000003E-2</v>
      </c>
    </row>
    <row r="120" spans="1:3" x14ac:dyDescent="0.4">
      <c r="A120">
        <f t="shared" si="1"/>
        <v>114</v>
      </c>
      <c r="B120" s="201" t="s">
        <v>1257</v>
      </c>
      <c r="C120" s="100">
        <v>3.3300000000000003E-2</v>
      </c>
    </row>
    <row r="121" spans="1:3" x14ac:dyDescent="0.4">
      <c r="A121">
        <f t="shared" si="1"/>
        <v>115</v>
      </c>
      <c r="B121" s="201" t="s">
        <v>1258</v>
      </c>
      <c r="C121" s="100">
        <v>3.3300000000000003E-2</v>
      </c>
    </row>
    <row r="122" spans="1:3" x14ac:dyDescent="0.4">
      <c r="A122">
        <f t="shared" si="1"/>
        <v>116</v>
      </c>
      <c r="B122" s="201" t="s">
        <v>1259</v>
      </c>
      <c r="C122" s="100">
        <v>3.3300000000000003E-2</v>
      </c>
    </row>
    <row r="123" spans="1:3" x14ac:dyDescent="0.4">
      <c r="A123">
        <f t="shared" si="1"/>
        <v>117</v>
      </c>
      <c r="B123" s="201" t="s">
        <v>1260</v>
      </c>
      <c r="C123" s="100">
        <v>3.3300000000000003E-2</v>
      </c>
    </row>
    <row r="124" spans="1:3" x14ac:dyDescent="0.4">
      <c r="A124">
        <f t="shared" si="1"/>
        <v>118</v>
      </c>
      <c r="B124" s="201" t="s">
        <v>1261</v>
      </c>
      <c r="C124" s="100">
        <v>3.3300000000000003E-2</v>
      </c>
    </row>
    <row r="125" spans="1:3" x14ac:dyDescent="0.4">
      <c r="A125">
        <f t="shared" si="1"/>
        <v>119</v>
      </c>
      <c r="B125" s="201" t="s">
        <v>1262</v>
      </c>
      <c r="C125" s="100">
        <v>0.2</v>
      </c>
    </row>
    <row r="126" spans="1:3" x14ac:dyDescent="0.4">
      <c r="A126">
        <f t="shared" si="1"/>
        <v>120</v>
      </c>
      <c r="B126" s="201" t="s">
        <v>1263</v>
      </c>
      <c r="C126" s="100">
        <v>0.2</v>
      </c>
    </row>
    <row r="127" spans="1:3" x14ac:dyDescent="0.4">
      <c r="A127">
        <f t="shared" si="1"/>
        <v>121</v>
      </c>
      <c r="B127" s="201" t="s">
        <v>1264</v>
      </c>
      <c r="C127" s="100">
        <v>0.2</v>
      </c>
    </row>
    <row r="128" spans="1:3" x14ac:dyDescent="0.4">
      <c r="A128">
        <f t="shared" si="1"/>
        <v>122</v>
      </c>
      <c r="B128" s="201" t="s">
        <v>1265</v>
      </c>
      <c r="C128" s="100">
        <v>3.3300000000000003E-2</v>
      </c>
    </row>
    <row r="129" spans="1:3" x14ac:dyDescent="0.4">
      <c r="A129">
        <f t="shared" si="1"/>
        <v>123</v>
      </c>
      <c r="C129" s="12"/>
    </row>
    <row r="130" spans="1:3" x14ac:dyDescent="0.4">
      <c r="A130">
        <f t="shared" si="1"/>
        <v>124</v>
      </c>
      <c r="B130" s="206" t="s">
        <v>1266</v>
      </c>
      <c r="C130" s="12"/>
    </row>
    <row r="131" spans="1:3" x14ac:dyDescent="0.4">
      <c r="A131">
        <f t="shared" si="1"/>
        <v>125</v>
      </c>
      <c r="B131" s="205" t="s">
        <v>1257</v>
      </c>
      <c r="C131" s="207">
        <v>3.7362431115548246E-2</v>
      </c>
    </row>
    <row r="132" spans="1:3" x14ac:dyDescent="0.4">
      <c r="A132">
        <f t="shared" si="1"/>
        <v>126</v>
      </c>
      <c r="B132" s="205" t="s">
        <v>1258</v>
      </c>
      <c r="C132" s="207">
        <v>5.2526863733614711E-2</v>
      </c>
    </row>
    <row r="133" spans="1:3" x14ac:dyDescent="0.4">
      <c r="A133">
        <f t="shared" si="1"/>
        <v>127</v>
      </c>
      <c r="B133" s="205" t="s">
        <v>1259</v>
      </c>
      <c r="C133" s="207">
        <v>3.9749747694150142E-2</v>
      </c>
    </row>
    <row r="134" spans="1:3" x14ac:dyDescent="0.4">
      <c r="A134">
        <f t="shared" si="1"/>
        <v>128</v>
      </c>
      <c r="B134" s="205" t="s">
        <v>1260</v>
      </c>
      <c r="C134" s="207">
        <v>3.9749747694150142E-2</v>
      </c>
    </row>
    <row r="135" spans="1:3" x14ac:dyDescent="0.4">
      <c r="A135">
        <f t="shared" si="1"/>
        <v>129</v>
      </c>
      <c r="B135" s="205" t="s">
        <v>1261</v>
      </c>
      <c r="C135" s="207">
        <v>3.8458986948833408E-2</v>
      </c>
    </row>
    <row r="136" spans="1:3" x14ac:dyDescent="0.4">
      <c r="A136">
        <f t="shared" si="1"/>
        <v>130</v>
      </c>
      <c r="B136" s="205" t="s">
        <v>1265</v>
      </c>
      <c r="C136" s="207">
        <v>3.8709300233195791E-2</v>
      </c>
    </row>
    <row r="137" spans="1:3" x14ac:dyDescent="0.4">
      <c r="A137">
        <f t="shared" ref="A137:A192" si="2">+A136+1</f>
        <v>131</v>
      </c>
      <c r="C137" s="12"/>
    </row>
    <row r="138" spans="1:3" x14ac:dyDescent="0.4">
      <c r="A138">
        <f t="shared" si="2"/>
        <v>132</v>
      </c>
      <c r="B138" s="206" t="s">
        <v>1267</v>
      </c>
      <c r="C138" s="12"/>
    </row>
    <row r="139" spans="1:3" x14ac:dyDescent="0.4">
      <c r="A139">
        <f t="shared" si="2"/>
        <v>133</v>
      </c>
      <c r="B139" s="205" t="s">
        <v>1257</v>
      </c>
      <c r="C139" s="207">
        <v>3.5983730123402967E-2</v>
      </c>
    </row>
    <row r="140" spans="1:3" x14ac:dyDescent="0.4">
      <c r="A140">
        <f t="shared" si="2"/>
        <v>134</v>
      </c>
      <c r="B140" s="205" t="s">
        <v>1258</v>
      </c>
      <c r="C140" s="207">
        <v>3.5983730123402974E-2</v>
      </c>
    </row>
    <row r="141" spans="1:3" x14ac:dyDescent="0.4">
      <c r="A141">
        <f t="shared" si="2"/>
        <v>135</v>
      </c>
      <c r="B141" s="205" t="s">
        <v>1259</v>
      </c>
      <c r="C141" s="207">
        <v>3.9855193032312032E-2</v>
      </c>
    </row>
    <row r="142" spans="1:3" x14ac:dyDescent="0.4">
      <c r="A142">
        <f t="shared" si="2"/>
        <v>136</v>
      </c>
      <c r="B142" s="205" t="s">
        <v>1260</v>
      </c>
      <c r="C142" s="207">
        <v>3.6740739700538816E-2</v>
      </c>
    </row>
    <row r="143" spans="1:3" x14ac:dyDescent="0.4">
      <c r="A143">
        <f t="shared" si="2"/>
        <v>137</v>
      </c>
      <c r="B143" s="205" t="s">
        <v>1261</v>
      </c>
      <c r="C143" s="207">
        <v>3.7321754596266486E-2</v>
      </c>
    </row>
    <row r="144" spans="1:3" x14ac:dyDescent="0.4">
      <c r="A144">
        <f t="shared" si="2"/>
        <v>138</v>
      </c>
      <c r="B144" s="205" t="s">
        <v>1265</v>
      </c>
      <c r="C144" s="207">
        <v>3.7310403541984366E-2</v>
      </c>
    </row>
    <row r="145" spans="1:3" x14ac:dyDescent="0.4">
      <c r="A145">
        <f t="shared" si="2"/>
        <v>139</v>
      </c>
      <c r="C145" s="100"/>
    </row>
    <row r="146" spans="1:3" x14ac:dyDescent="0.4">
      <c r="A146">
        <f t="shared" si="2"/>
        <v>140</v>
      </c>
      <c r="B146" s="206" t="s">
        <v>1268</v>
      </c>
      <c r="C146" s="100"/>
    </row>
    <row r="147" spans="1:3" x14ac:dyDescent="0.4">
      <c r="A147">
        <f t="shared" si="2"/>
        <v>141</v>
      </c>
      <c r="B147" s="205" t="s">
        <v>1257</v>
      </c>
      <c r="C147" s="207">
        <v>3.5721180797598923E-2</v>
      </c>
    </row>
    <row r="148" spans="1:3" x14ac:dyDescent="0.4">
      <c r="A148">
        <f t="shared" si="2"/>
        <v>142</v>
      </c>
      <c r="B148" s="205" t="s">
        <v>1258</v>
      </c>
      <c r="C148" s="207">
        <v>3.5721180797598923E-2</v>
      </c>
    </row>
    <row r="149" spans="1:3" x14ac:dyDescent="0.4">
      <c r="A149">
        <f t="shared" si="2"/>
        <v>143</v>
      </c>
      <c r="B149" s="205" t="s">
        <v>1259</v>
      </c>
      <c r="C149" s="207">
        <v>3.6455621808049454E-2</v>
      </c>
    </row>
    <row r="150" spans="1:3" x14ac:dyDescent="0.4">
      <c r="A150">
        <f t="shared" si="2"/>
        <v>144</v>
      </c>
      <c r="B150" s="205" t="s">
        <v>1260</v>
      </c>
      <c r="C150" s="207">
        <v>3.6473703031050311E-2</v>
      </c>
    </row>
    <row r="151" spans="1:3" x14ac:dyDescent="0.4">
      <c r="A151">
        <f t="shared" si="2"/>
        <v>145</v>
      </c>
      <c r="B151" s="205" t="s">
        <v>1261</v>
      </c>
      <c r="C151" s="207">
        <v>3.6987370535212338E-2</v>
      </c>
    </row>
    <row r="152" spans="1:3" x14ac:dyDescent="0.4">
      <c r="A152">
        <f t="shared" si="2"/>
        <v>146</v>
      </c>
      <c r="B152" s="205" t="s">
        <v>1265</v>
      </c>
      <c r="C152" s="207">
        <v>3.7032883351146538E-2</v>
      </c>
    </row>
    <row r="153" spans="1:3" x14ac:dyDescent="0.4">
      <c r="A153">
        <f t="shared" si="2"/>
        <v>147</v>
      </c>
      <c r="B153" s="205"/>
      <c r="C153" s="207"/>
    </row>
    <row r="154" spans="1:3" x14ac:dyDescent="0.4">
      <c r="A154">
        <f t="shared" si="2"/>
        <v>148</v>
      </c>
      <c r="B154" s="206" t="s">
        <v>1269</v>
      </c>
      <c r="C154" s="100"/>
    </row>
    <row r="155" spans="1:3" x14ac:dyDescent="0.4">
      <c r="A155">
        <f t="shared" si="2"/>
        <v>149</v>
      </c>
      <c r="B155" s="205" t="s">
        <v>1270</v>
      </c>
      <c r="C155" s="100">
        <v>2.7778000000000001E-2</v>
      </c>
    </row>
    <row r="156" spans="1:3" x14ac:dyDescent="0.4">
      <c r="A156">
        <f t="shared" si="2"/>
        <v>150</v>
      </c>
      <c r="B156" s="205" t="s">
        <v>1257</v>
      </c>
      <c r="C156" s="207">
        <v>3.572118079759893E-2</v>
      </c>
    </row>
    <row r="157" spans="1:3" x14ac:dyDescent="0.4">
      <c r="A157">
        <f t="shared" si="2"/>
        <v>151</v>
      </c>
      <c r="B157" s="205" t="s">
        <v>1258</v>
      </c>
      <c r="C157" s="207">
        <v>3.5721180797598909E-2</v>
      </c>
    </row>
    <row r="158" spans="1:3" x14ac:dyDescent="0.4">
      <c r="A158">
        <f t="shared" si="2"/>
        <v>152</v>
      </c>
      <c r="B158" s="205" t="s">
        <v>1259</v>
      </c>
      <c r="C158" s="207">
        <v>3.6455621808049461E-2</v>
      </c>
    </row>
    <row r="159" spans="1:3" x14ac:dyDescent="0.4">
      <c r="A159">
        <f t="shared" si="2"/>
        <v>153</v>
      </c>
      <c r="B159" s="205" t="s">
        <v>1260</v>
      </c>
      <c r="C159" s="207">
        <v>3.6473703031050311E-2</v>
      </c>
    </row>
    <row r="160" spans="1:3" x14ac:dyDescent="0.4">
      <c r="A160">
        <f t="shared" si="2"/>
        <v>154</v>
      </c>
      <c r="B160" s="205" t="s">
        <v>1261</v>
      </c>
      <c r="C160" s="207">
        <v>3.6991205099311572E-2</v>
      </c>
    </row>
    <row r="161" spans="1:3" x14ac:dyDescent="0.4">
      <c r="A161">
        <f t="shared" si="2"/>
        <v>155</v>
      </c>
      <c r="B161" s="205" t="s">
        <v>1265</v>
      </c>
      <c r="C161" s="207">
        <v>3.7032883351146531E-2</v>
      </c>
    </row>
    <row r="162" spans="1:3" x14ac:dyDescent="0.4">
      <c r="A162">
        <f t="shared" si="2"/>
        <v>156</v>
      </c>
      <c r="B162" s="205"/>
      <c r="C162" s="17"/>
    </row>
    <row r="163" spans="1:3" x14ac:dyDescent="0.4">
      <c r="A163">
        <f t="shared" si="2"/>
        <v>157</v>
      </c>
      <c r="B163" s="206" t="s">
        <v>1271</v>
      </c>
      <c r="C163" s="100"/>
    </row>
    <row r="164" spans="1:3" x14ac:dyDescent="0.4">
      <c r="A164">
        <f t="shared" si="2"/>
        <v>158</v>
      </c>
      <c r="B164" s="201" t="s">
        <v>1215</v>
      </c>
      <c r="C164" s="208">
        <v>3.9699999999999999E-2</v>
      </c>
    </row>
    <row r="165" spans="1:3" x14ac:dyDescent="0.4">
      <c r="A165">
        <f t="shared" si="2"/>
        <v>159</v>
      </c>
      <c r="B165" s="201" t="s">
        <v>1216</v>
      </c>
      <c r="C165" s="208">
        <v>3.0300000000000001E-2</v>
      </c>
    </row>
    <row r="166" spans="1:3" x14ac:dyDescent="0.4">
      <c r="A166">
        <f t="shared" si="2"/>
        <v>160</v>
      </c>
      <c r="B166" s="201" t="s">
        <v>1217</v>
      </c>
      <c r="C166" s="208">
        <v>4.8500000000000001E-2</v>
      </c>
    </row>
    <row r="167" spans="1:3" x14ac:dyDescent="0.4">
      <c r="A167">
        <f t="shared" si="2"/>
        <v>161</v>
      </c>
      <c r="B167" s="201" t="s">
        <v>1218</v>
      </c>
      <c r="C167" s="208">
        <v>4.0500000000000001E-2</v>
      </c>
    </row>
    <row r="168" spans="1:3" x14ac:dyDescent="0.4">
      <c r="A168">
        <f t="shared" si="2"/>
        <v>162</v>
      </c>
      <c r="B168" s="201" t="s">
        <v>1222</v>
      </c>
      <c r="C168" s="208">
        <v>3.4000000000000002E-2</v>
      </c>
    </row>
    <row r="169" spans="1:3" x14ac:dyDescent="0.4">
      <c r="A169">
        <f t="shared" si="2"/>
        <v>163</v>
      </c>
      <c r="B169" s="209"/>
      <c r="C169" s="100"/>
    </row>
    <row r="170" spans="1:3" x14ac:dyDescent="0.4">
      <c r="A170">
        <f t="shared" si="2"/>
        <v>164</v>
      </c>
      <c r="B170" s="206" t="s">
        <v>1272</v>
      </c>
      <c r="C170" s="100"/>
    </row>
    <row r="171" spans="1:3" x14ac:dyDescent="0.4">
      <c r="A171">
        <f t="shared" si="2"/>
        <v>165</v>
      </c>
      <c r="B171" s="201" t="s">
        <v>1257</v>
      </c>
      <c r="C171" s="100">
        <v>3.5299999999999998E-2</v>
      </c>
    </row>
    <row r="172" spans="1:3" x14ac:dyDescent="0.4">
      <c r="A172">
        <f t="shared" si="2"/>
        <v>166</v>
      </c>
      <c r="B172" s="201" t="s">
        <v>1258</v>
      </c>
      <c r="C172" s="100">
        <v>3.5299999999999998E-2</v>
      </c>
    </row>
    <row r="173" spans="1:3" x14ac:dyDescent="0.4">
      <c r="A173">
        <f t="shared" si="2"/>
        <v>167</v>
      </c>
      <c r="B173" s="201" t="s">
        <v>1259</v>
      </c>
      <c r="C173" s="100">
        <v>5.7700000000000001E-2</v>
      </c>
    </row>
    <row r="174" spans="1:3" x14ac:dyDescent="0.4">
      <c r="A174">
        <f t="shared" si="2"/>
        <v>168</v>
      </c>
      <c r="B174" s="201" t="s">
        <v>1260</v>
      </c>
      <c r="C174" s="100">
        <v>3.5999999999999997E-2</v>
      </c>
    </row>
    <row r="175" spans="1:3" x14ac:dyDescent="0.4">
      <c r="A175">
        <f t="shared" si="2"/>
        <v>169</v>
      </c>
      <c r="B175" s="201" t="s">
        <v>1261</v>
      </c>
      <c r="C175" s="100">
        <v>3.6799999999999999E-2</v>
      </c>
    </row>
    <row r="176" spans="1:3" x14ac:dyDescent="0.4">
      <c r="A176">
        <f t="shared" si="2"/>
        <v>170</v>
      </c>
      <c r="B176" s="201" t="s">
        <v>1265</v>
      </c>
      <c r="C176" s="100">
        <v>3.6600000000000001E-2</v>
      </c>
    </row>
    <row r="177" spans="1:3" x14ac:dyDescent="0.4">
      <c r="A177">
        <f t="shared" si="2"/>
        <v>171</v>
      </c>
      <c r="B177" s="210"/>
      <c r="C177" s="100"/>
    </row>
    <row r="178" spans="1:3" x14ac:dyDescent="0.4">
      <c r="A178">
        <f t="shared" si="2"/>
        <v>172</v>
      </c>
      <c r="B178" s="206" t="s">
        <v>1273</v>
      </c>
      <c r="C178" s="100"/>
    </row>
    <row r="179" spans="1:3" x14ac:dyDescent="0.4">
      <c r="A179">
        <f t="shared" si="2"/>
        <v>173</v>
      </c>
      <c r="B179" s="201" t="s">
        <v>1257</v>
      </c>
      <c r="C179" s="100">
        <v>3.5200000000000002E-2</v>
      </c>
    </row>
    <row r="180" spans="1:3" x14ac:dyDescent="0.4">
      <c r="A180">
        <f t="shared" si="2"/>
        <v>174</v>
      </c>
      <c r="B180" s="201" t="s">
        <v>1258</v>
      </c>
      <c r="C180" s="100">
        <v>3.5200000000000002E-2</v>
      </c>
    </row>
    <row r="181" spans="1:3" x14ac:dyDescent="0.4">
      <c r="A181">
        <f t="shared" si="2"/>
        <v>175</v>
      </c>
      <c r="B181" s="201" t="s">
        <v>1259</v>
      </c>
      <c r="C181" s="100">
        <v>4.3499999999999997E-2</v>
      </c>
    </row>
    <row r="182" spans="1:3" x14ac:dyDescent="0.4">
      <c r="A182">
        <f t="shared" si="2"/>
        <v>176</v>
      </c>
      <c r="B182" s="201" t="s">
        <v>1260</v>
      </c>
      <c r="C182" s="100">
        <v>3.5900000000000001E-2</v>
      </c>
    </row>
    <row r="183" spans="1:3" x14ac:dyDescent="0.4">
      <c r="A183">
        <f t="shared" si="2"/>
        <v>177</v>
      </c>
      <c r="B183" s="201" t="s">
        <v>1261</v>
      </c>
      <c r="C183" s="100">
        <v>3.8899999999999997E-2</v>
      </c>
    </row>
    <row r="184" spans="1:3" x14ac:dyDescent="0.4">
      <c r="A184">
        <f t="shared" si="2"/>
        <v>178</v>
      </c>
      <c r="B184" s="201" t="s">
        <v>1265</v>
      </c>
      <c r="C184" s="100">
        <v>3.6499999999999998E-2</v>
      </c>
    </row>
    <row r="185" spans="1:3" x14ac:dyDescent="0.4">
      <c r="A185">
        <f t="shared" si="2"/>
        <v>179</v>
      </c>
      <c r="B185" s="210"/>
      <c r="C185" s="100"/>
    </row>
    <row r="186" spans="1:3" x14ac:dyDescent="0.4">
      <c r="A186">
        <f t="shared" si="2"/>
        <v>180</v>
      </c>
      <c r="B186" s="206" t="s">
        <v>1274</v>
      </c>
      <c r="C186" s="100"/>
    </row>
    <row r="187" spans="1:3" x14ac:dyDescent="0.4">
      <c r="A187">
        <f t="shared" si="2"/>
        <v>181</v>
      </c>
      <c r="B187" s="201" t="s">
        <v>1257</v>
      </c>
      <c r="C187" s="100">
        <v>3.4700000000000002E-2</v>
      </c>
    </row>
    <row r="188" spans="1:3" x14ac:dyDescent="0.4">
      <c r="A188">
        <f t="shared" si="2"/>
        <v>182</v>
      </c>
      <c r="B188" s="201" t="s">
        <v>1258</v>
      </c>
      <c r="C188" s="100">
        <v>3.4700000000000002E-2</v>
      </c>
    </row>
    <row r="189" spans="1:3" x14ac:dyDescent="0.4">
      <c r="A189">
        <f t="shared" si="2"/>
        <v>183</v>
      </c>
      <c r="B189" s="201" t="s">
        <v>1259</v>
      </c>
      <c r="C189" s="100">
        <v>3.78E-2</v>
      </c>
    </row>
    <row r="190" spans="1:3" x14ac:dyDescent="0.4">
      <c r="A190">
        <f t="shared" si="2"/>
        <v>184</v>
      </c>
      <c r="B190" s="201" t="s">
        <v>1260</v>
      </c>
      <c r="C190" s="100">
        <v>3.5499999999999997E-2</v>
      </c>
    </row>
    <row r="191" spans="1:3" x14ac:dyDescent="0.4">
      <c r="A191">
        <f t="shared" si="2"/>
        <v>185</v>
      </c>
      <c r="B191" s="201" t="s">
        <v>1261</v>
      </c>
      <c r="C191" s="100">
        <v>3.5799999999999998E-2</v>
      </c>
    </row>
    <row r="192" spans="1:3" x14ac:dyDescent="0.4">
      <c r="A192">
        <f t="shared" si="2"/>
        <v>186</v>
      </c>
      <c r="B192" s="201" t="s">
        <v>1265</v>
      </c>
      <c r="C192" s="100">
        <v>3.5999999999999997E-2</v>
      </c>
    </row>
    <row r="193" spans="2:3" x14ac:dyDescent="0.4">
      <c r="B193" s="13"/>
      <c r="C193" s="100"/>
    </row>
  </sheetData>
  <printOptions horizontalCentered="1"/>
  <pageMargins left="0.5" right="0.5" top="1" bottom="1" header="0.5" footer="0.5"/>
  <pageSetup scale="53" orientation="landscape" r:id="rId1"/>
  <headerFooter>
    <oddHeader>&amp;RSchedule I-1.0</oddHeader>
  </headerFooter>
  <rowBreaks count="3" manualBreakCount="3">
    <brk id="45" max="2" man="1"/>
    <brk id="91" max="2" man="1"/>
    <brk id="145" max="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A1:V70"/>
  <sheetViews>
    <sheetView zoomScaleNormal="100" workbookViewId="0">
      <pane xSplit="3" ySplit="7" topLeftCell="D8" activePane="bottomRight" state="frozen"/>
      <selection pane="topRight" activeCell="D1" sqref="D1"/>
      <selection pane="bottomLeft" activeCell="A8" sqref="A8"/>
      <selection pane="bottomRight" activeCell="D8" sqref="D8"/>
    </sheetView>
  </sheetViews>
  <sheetFormatPr defaultColWidth="9.15234375" defaultRowHeight="14.6" x14ac:dyDescent="0.4"/>
  <cols>
    <col min="1" max="1" width="5.84375" customWidth="1"/>
    <col min="2" max="2" width="22.69140625" customWidth="1"/>
    <col min="3" max="3" width="5.69140625" customWidth="1"/>
    <col min="4" max="4" width="7.84375" bestFit="1" customWidth="1"/>
    <col min="5" max="5" width="8.15234375" bestFit="1" customWidth="1"/>
    <col min="6" max="18" width="13.23046875" customWidth="1"/>
    <col min="20" max="20" width="11.23046875" bestFit="1" customWidth="1"/>
    <col min="22" max="22" width="10.23046875" bestFit="1" customWidth="1"/>
  </cols>
  <sheetData>
    <row r="1" spans="1:22" x14ac:dyDescent="0.4">
      <c r="B1" s="211" t="s">
        <v>27</v>
      </c>
      <c r="C1" s="211"/>
      <c r="D1" s="211"/>
      <c r="E1" s="211"/>
      <c r="F1" s="211"/>
      <c r="G1" s="211"/>
      <c r="H1" s="211"/>
      <c r="I1" s="211"/>
      <c r="J1" s="211"/>
      <c r="K1" s="211"/>
      <c r="L1" s="211"/>
      <c r="M1" s="211"/>
      <c r="N1" s="211"/>
      <c r="O1" s="211"/>
      <c r="P1" s="211"/>
      <c r="Q1" s="211"/>
      <c r="R1" s="211"/>
    </row>
    <row r="2" spans="1:22" x14ac:dyDescent="0.4">
      <c r="B2" s="211" t="s">
        <v>1826</v>
      </c>
      <c r="C2" s="211"/>
      <c r="D2" s="211"/>
      <c r="E2" s="211"/>
      <c r="F2" s="211"/>
      <c r="G2" s="211"/>
      <c r="H2" s="211"/>
      <c r="I2" s="211"/>
      <c r="J2" s="211"/>
      <c r="K2" s="211"/>
      <c r="L2" s="211"/>
      <c r="M2" s="211"/>
      <c r="N2" s="211"/>
      <c r="O2" s="211"/>
      <c r="P2" s="211"/>
      <c r="Q2" s="211"/>
      <c r="R2" s="211"/>
    </row>
    <row r="4" spans="1:22" x14ac:dyDescent="0.4">
      <c r="B4" s="6" t="s">
        <v>240</v>
      </c>
    </row>
    <row r="5" spans="1:22" x14ac:dyDescent="0.4">
      <c r="D5" s="20" t="s">
        <v>239</v>
      </c>
      <c r="E5" s="20" t="s">
        <v>128</v>
      </c>
    </row>
    <row r="6" spans="1:22" x14ac:dyDescent="0.4">
      <c r="D6" s="20" t="s">
        <v>110</v>
      </c>
      <c r="E6" s="20" t="s">
        <v>33</v>
      </c>
      <c r="F6" s="20" t="s">
        <v>4</v>
      </c>
      <c r="G6" s="20" t="s">
        <v>5</v>
      </c>
      <c r="H6" s="20" t="s">
        <v>6</v>
      </c>
      <c r="I6" s="20" t="s">
        <v>7</v>
      </c>
      <c r="J6" s="20" t="s">
        <v>8</v>
      </c>
      <c r="K6" s="20" t="s">
        <v>9</v>
      </c>
      <c r="L6" s="20" t="s">
        <v>10</v>
      </c>
      <c r="M6" s="20" t="s">
        <v>11</v>
      </c>
      <c r="N6" s="20" t="s">
        <v>12</v>
      </c>
      <c r="O6" s="20" t="s">
        <v>13</v>
      </c>
      <c r="P6" s="20" t="s">
        <v>14</v>
      </c>
      <c r="Q6" s="20" t="s">
        <v>15</v>
      </c>
      <c r="R6" s="20" t="s">
        <v>0</v>
      </c>
    </row>
    <row r="7" spans="1:22" x14ac:dyDescent="0.4">
      <c r="D7" s="13" t="s">
        <v>97</v>
      </c>
      <c r="E7" s="13" t="s">
        <v>97</v>
      </c>
      <c r="F7" s="13" t="s">
        <v>109</v>
      </c>
      <c r="G7" s="13" t="s">
        <v>109</v>
      </c>
      <c r="H7" s="13" t="s">
        <v>109</v>
      </c>
      <c r="I7" s="13" t="s">
        <v>109</v>
      </c>
      <c r="J7" s="13" t="s">
        <v>109</v>
      </c>
      <c r="K7" s="13" t="s">
        <v>109</v>
      </c>
      <c r="L7" s="13" t="s">
        <v>109</v>
      </c>
      <c r="M7" s="13" t="s">
        <v>109</v>
      </c>
      <c r="N7" s="13" t="s">
        <v>109</v>
      </c>
      <c r="O7" s="13" t="s">
        <v>109</v>
      </c>
      <c r="P7" s="13" t="s">
        <v>109</v>
      </c>
      <c r="Q7" s="13" t="s">
        <v>109</v>
      </c>
      <c r="R7" s="13" t="s">
        <v>109</v>
      </c>
      <c r="T7" t="s">
        <v>836</v>
      </c>
    </row>
    <row r="8" spans="1:22" x14ac:dyDescent="0.4">
      <c r="A8" s="20">
        <v>1</v>
      </c>
      <c r="B8" s="14" t="s">
        <v>133</v>
      </c>
      <c r="C8" s="20"/>
      <c r="F8" s="1"/>
      <c r="G8" s="1"/>
      <c r="H8" s="1"/>
      <c r="I8" s="1"/>
      <c r="J8" s="1"/>
      <c r="K8" s="1"/>
      <c r="L8" s="1"/>
      <c r="M8" s="1"/>
      <c r="N8" s="1"/>
      <c r="O8" s="1"/>
      <c r="P8" s="1"/>
      <c r="Q8" s="1"/>
      <c r="R8" s="1"/>
    </row>
    <row r="9" spans="1:22" x14ac:dyDescent="0.4">
      <c r="A9" s="20">
        <f>+A8+1</f>
        <v>2</v>
      </c>
      <c r="B9" t="s">
        <v>107</v>
      </c>
      <c r="C9" s="20" t="s">
        <v>3</v>
      </c>
      <c r="D9" s="20">
        <v>1</v>
      </c>
      <c r="E9" s="20" t="s">
        <v>129</v>
      </c>
      <c r="F9" s="118">
        <v>4832.3999999999996</v>
      </c>
      <c r="G9" s="118">
        <v>8824.7000000000007</v>
      </c>
      <c r="H9" s="118">
        <v>4043.1</v>
      </c>
      <c r="I9" s="118">
        <v>4429.7</v>
      </c>
      <c r="J9" s="118">
        <v>5331.8</v>
      </c>
      <c r="K9" s="118">
        <v>6190.7</v>
      </c>
      <c r="L9" s="118">
        <v>6799.5</v>
      </c>
      <c r="M9" s="118">
        <v>6087.6</v>
      </c>
      <c r="N9" s="118">
        <v>6155.6</v>
      </c>
      <c r="O9" s="118">
        <v>4118.6000000000004</v>
      </c>
      <c r="P9" s="118">
        <v>4123.8</v>
      </c>
      <c r="Q9" s="118">
        <v>6299.9</v>
      </c>
      <c r="R9" s="1">
        <f t="shared" ref="R9:R14" si="0">SUM(F9:Q9)</f>
        <v>67237.399999999994</v>
      </c>
      <c r="T9" s="1"/>
      <c r="V9" s="19"/>
    </row>
    <row r="10" spans="1:22" x14ac:dyDescent="0.4">
      <c r="A10" s="20">
        <f t="shared" ref="A10:A65" si="1">+A9+1</f>
        <v>3</v>
      </c>
      <c r="B10" t="s">
        <v>108</v>
      </c>
      <c r="C10" s="20" t="s">
        <v>3</v>
      </c>
      <c r="D10" s="20">
        <v>1</v>
      </c>
      <c r="E10" s="20" t="s">
        <v>129</v>
      </c>
      <c r="F10" s="118">
        <v>5219.2</v>
      </c>
      <c r="G10" s="118">
        <v>5810.4</v>
      </c>
      <c r="H10" s="118">
        <v>4805.1000000000004</v>
      </c>
      <c r="I10" s="118">
        <v>4666.3</v>
      </c>
      <c r="J10" s="118">
        <v>5316</v>
      </c>
      <c r="K10" s="118">
        <v>5477.7</v>
      </c>
      <c r="L10" s="118">
        <v>6441</v>
      </c>
      <c r="M10" s="118">
        <v>5552</v>
      </c>
      <c r="N10" s="118">
        <v>6047.6</v>
      </c>
      <c r="O10" s="118">
        <v>4430.1000000000004</v>
      </c>
      <c r="P10" s="118">
        <v>5017.3</v>
      </c>
      <c r="Q10" s="118">
        <v>5192.2</v>
      </c>
      <c r="R10" s="1">
        <f t="shared" si="0"/>
        <v>63974.899999999994</v>
      </c>
      <c r="T10" s="1"/>
      <c r="V10" s="19"/>
    </row>
    <row r="11" spans="1:22" x14ac:dyDescent="0.4">
      <c r="A11" s="20">
        <f t="shared" si="1"/>
        <v>4</v>
      </c>
      <c r="B11" t="s">
        <v>777</v>
      </c>
      <c r="C11" s="20" t="s">
        <v>3</v>
      </c>
      <c r="D11" s="20"/>
      <c r="E11" s="20"/>
      <c r="F11" s="118"/>
      <c r="G11" s="118"/>
      <c r="H11" s="118"/>
      <c r="I11" s="118"/>
      <c r="J11" s="118"/>
      <c r="K11" s="118"/>
      <c r="L11" s="118"/>
      <c r="M11" s="118"/>
      <c r="N11" s="118"/>
      <c r="O11" s="118"/>
      <c r="P11" s="118"/>
      <c r="Q11" s="118"/>
      <c r="R11" s="1">
        <f t="shared" si="0"/>
        <v>0</v>
      </c>
      <c r="T11" s="1"/>
      <c r="V11" s="19"/>
    </row>
    <row r="12" spans="1:22" x14ac:dyDescent="0.4">
      <c r="A12" s="20">
        <f t="shared" si="1"/>
        <v>5</v>
      </c>
      <c r="B12" t="s">
        <v>0</v>
      </c>
      <c r="C12" s="20" t="s">
        <v>3</v>
      </c>
      <c r="D12" s="20"/>
      <c r="E12" s="20"/>
      <c r="F12" s="7">
        <f t="shared" ref="F12:Q12" si="2">SUM(F9:F11)</f>
        <v>10051.599999999999</v>
      </c>
      <c r="G12" s="7">
        <f t="shared" si="2"/>
        <v>14635.1</v>
      </c>
      <c r="H12" s="7">
        <f t="shared" si="2"/>
        <v>8848.2000000000007</v>
      </c>
      <c r="I12" s="7">
        <f t="shared" si="2"/>
        <v>9096</v>
      </c>
      <c r="J12" s="7">
        <f t="shared" si="2"/>
        <v>10647.8</v>
      </c>
      <c r="K12" s="7">
        <f t="shared" si="2"/>
        <v>11668.4</v>
      </c>
      <c r="L12" s="7">
        <f t="shared" si="2"/>
        <v>13240.5</v>
      </c>
      <c r="M12" s="7">
        <f t="shared" si="2"/>
        <v>11639.6</v>
      </c>
      <c r="N12" s="7">
        <f t="shared" si="2"/>
        <v>12203.2</v>
      </c>
      <c r="O12" s="7">
        <f t="shared" si="2"/>
        <v>8548.7000000000007</v>
      </c>
      <c r="P12" s="7">
        <f t="shared" si="2"/>
        <v>9141.1</v>
      </c>
      <c r="Q12" s="7">
        <f t="shared" si="2"/>
        <v>11492.099999999999</v>
      </c>
      <c r="R12" s="1">
        <f t="shared" si="0"/>
        <v>131212.30000000002</v>
      </c>
      <c r="T12" s="1"/>
      <c r="V12" s="12"/>
    </row>
    <row r="13" spans="1:22" x14ac:dyDescent="0.4">
      <c r="A13" s="20">
        <f t="shared" si="1"/>
        <v>6</v>
      </c>
      <c r="B13" t="s">
        <v>747</v>
      </c>
      <c r="C13" s="20"/>
      <c r="D13" s="20"/>
      <c r="E13" s="20"/>
      <c r="F13" s="1"/>
      <c r="G13" s="1"/>
      <c r="H13" s="1"/>
      <c r="I13" s="1"/>
      <c r="J13" s="1"/>
      <c r="K13" s="1"/>
      <c r="L13" s="1"/>
      <c r="M13" s="1"/>
      <c r="N13" s="1"/>
      <c r="O13" s="1"/>
      <c r="P13" s="1"/>
      <c r="Q13" s="1"/>
      <c r="R13" s="1">
        <f t="shared" si="0"/>
        <v>0</v>
      </c>
    </row>
    <row r="14" spans="1:22" x14ac:dyDescent="0.4">
      <c r="A14" s="20">
        <f t="shared" si="1"/>
        <v>7</v>
      </c>
      <c r="B14" t="s">
        <v>131</v>
      </c>
      <c r="C14" s="20"/>
      <c r="D14" s="20"/>
      <c r="E14" s="20"/>
      <c r="F14" s="1">
        <f>SUM(F12:F13)</f>
        <v>10051.599999999999</v>
      </c>
      <c r="G14" s="1">
        <f t="shared" ref="G14:Q14" si="3">SUM(G12:G13)</f>
        <v>14635.1</v>
      </c>
      <c r="H14" s="1">
        <f t="shared" si="3"/>
        <v>8848.2000000000007</v>
      </c>
      <c r="I14" s="1">
        <f t="shared" si="3"/>
        <v>9096</v>
      </c>
      <c r="J14" s="1">
        <f t="shared" si="3"/>
        <v>10647.8</v>
      </c>
      <c r="K14" s="1">
        <f t="shared" si="3"/>
        <v>11668.4</v>
      </c>
      <c r="L14" s="1">
        <f t="shared" si="3"/>
        <v>13240.5</v>
      </c>
      <c r="M14" s="1">
        <f t="shared" si="3"/>
        <v>11639.6</v>
      </c>
      <c r="N14" s="1">
        <f t="shared" si="3"/>
        <v>12203.2</v>
      </c>
      <c r="O14" s="1">
        <f t="shared" si="3"/>
        <v>8548.7000000000007</v>
      </c>
      <c r="P14" s="1">
        <f t="shared" si="3"/>
        <v>9141.1</v>
      </c>
      <c r="Q14" s="1">
        <f t="shared" si="3"/>
        <v>11492.099999999999</v>
      </c>
      <c r="R14" s="1">
        <f t="shared" si="0"/>
        <v>131212.30000000002</v>
      </c>
    </row>
    <row r="15" spans="1:22" x14ac:dyDescent="0.4">
      <c r="A15" s="20">
        <f t="shared" si="1"/>
        <v>8</v>
      </c>
      <c r="C15" s="20"/>
      <c r="D15" s="20"/>
      <c r="E15" s="20"/>
      <c r="F15" s="1"/>
      <c r="G15" s="1"/>
      <c r="H15" s="1"/>
      <c r="I15" s="1"/>
      <c r="J15" s="1"/>
      <c r="K15" s="1"/>
      <c r="L15" s="1"/>
      <c r="M15" s="1"/>
      <c r="N15" s="1"/>
      <c r="O15" s="1"/>
      <c r="P15" s="1"/>
      <c r="Q15" s="1"/>
      <c r="R15" s="1"/>
    </row>
    <row r="16" spans="1:22" x14ac:dyDescent="0.4">
      <c r="A16" s="20">
        <f t="shared" si="1"/>
        <v>9</v>
      </c>
      <c r="B16" t="s">
        <v>132</v>
      </c>
      <c r="C16" s="20"/>
      <c r="D16" s="20"/>
      <c r="E16" s="20"/>
      <c r="F16" s="1"/>
      <c r="G16" s="1"/>
      <c r="H16" s="1"/>
      <c r="I16" s="1"/>
      <c r="J16" s="1"/>
      <c r="K16" s="1"/>
      <c r="L16" s="18"/>
      <c r="M16" s="18"/>
      <c r="N16" s="18"/>
      <c r="O16" s="18"/>
      <c r="P16" s="18"/>
      <c r="Q16" s="18"/>
      <c r="R16" s="1"/>
    </row>
    <row r="17" spans="1:22" x14ac:dyDescent="0.4">
      <c r="A17" s="20">
        <f t="shared" si="1"/>
        <v>10</v>
      </c>
      <c r="D17" s="13"/>
      <c r="F17" s="18"/>
      <c r="G17" s="18"/>
      <c r="H17" s="18"/>
      <c r="I17" s="18"/>
      <c r="J17" s="18"/>
      <c r="K17" s="18"/>
      <c r="L17" s="18"/>
      <c r="M17" s="18"/>
      <c r="N17" s="18"/>
      <c r="O17" s="18"/>
      <c r="P17" s="18"/>
      <c r="Q17" s="18"/>
      <c r="R17" s="13"/>
    </row>
    <row r="18" spans="1:22" x14ac:dyDescent="0.4">
      <c r="A18" s="20">
        <f t="shared" si="1"/>
        <v>11</v>
      </c>
      <c r="B18" s="14" t="s">
        <v>134</v>
      </c>
      <c r="D18" s="13"/>
      <c r="F18" s="13"/>
      <c r="G18" s="13"/>
      <c r="H18" s="13"/>
      <c r="I18" s="13"/>
      <c r="J18" s="13"/>
      <c r="K18" s="13"/>
      <c r="L18" s="13"/>
      <c r="M18" s="13"/>
      <c r="N18" s="13"/>
      <c r="O18" s="13"/>
      <c r="P18" s="13"/>
      <c r="Q18" s="13"/>
      <c r="R18" s="13"/>
    </row>
    <row r="19" spans="1:22" x14ac:dyDescent="0.4">
      <c r="A19" s="20">
        <f t="shared" si="1"/>
        <v>12</v>
      </c>
      <c r="B19" s="2" t="s">
        <v>102</v>
      </c>
      <c r="C19" s="20" t="s">
        <v>3</v>
      </c>
      <c r="D19" s="20">
        <v>1</v>
      </c>
      <c r="E19" s="20" t="s">
        <v>129</v>
      </c>
      <c r="F19" s="118">
        <v>3889.1</v>
      </c>
      <c r="G19" s="118">
        <v>3908</v>
      </c>
      <c r="H19" s="118">
        <v>3885.3</v>
      </c>
      <c r="I19" s="118">
        <v>3685.6</v>
      </c>
      <c r="J19" s="118">
        <v>3866.1</v>
      </c>
      <c r="K19" s="118">
        <v>2502.5</v>
      </c>
      <c r="L19" s="118">
        <v>4001.8</v>
      </c>
      <c r="M19" s="118">
        <v>4358</v>
      </c>
      <c r="N19" s="118">
        <v>4516.8</v>
      </c>
      <c r="O19" s="118">
        <v>3528.6</v>
      </c>
      <c r="P19" s="118">
        <v>3650</v>
      </c>
      <c r="Q19" s="118">
        <v>3743.3</v>
      </c>
      <c r="R19" s="1">
        <f t="shared" ref="R19:R28" si="4">SUM(F19:Q19)</f>
        <v>45535.100000000006</v>
      </c>
      <c r="T19" s="1"/>
      <c r="V19" s="19"/>
    </row>
    <row r="20" spans="1:22" x14ac:dyDescent="0.4">
      <c r="A20" s="20">
        <f t="shared" si="1"/>
        <v>13</v>
      </c>
      <c r="B20" s="2" t="s">
        <v>737</v>
      </c>
      <c r="C20" s="20" t="s">
        <v>3</v>
      </c>
      <c r="D20" s="20">
        <v>1</v>
      </c>
      <c r="E20" s="20" t="s">
        <v>129</v>
      </c>
      <c r="F20" s="118">
        <v>10686.9</v>
      </c>
      <c r="G20" s="118">
        <v>13261.2</v>
      </c>
      <c r="H20" s="118">
        <v>13518.5</v>
      </c>
      <c r="I20" s="118">
        <v>11165.5</v>
      </c>
      <c r="J20" s="118">
        <v>13634</v>
      </c>
      <c r="K20" s="118">
        <v>16222.4</v>
      </c>
      <c r="L20" s="118">
        <v>12857.8</v>
      </c>
      <c r="M20" s="118">
        <v>13353</v>
      </c>
      <c r="N20" s="118">
        <v>16543.400000000001</v>
      </c>
      <c r="O20" s="118">
        <v>15857.4</v>
      </c>
      <c r="P20" s="118">
        <v>16757.400000000001</v>
      </c>
      <c r="Q20" s="118">
        <v>16710.099999999999</v>
      </c>
      <c r="R20" s="1">
        <f t="shared" si="4"/>
        <v>170567.6</v>
      </c>
    </row>
    <row r="21" spans="1:22" x14ac:dyDescent="0.4">
      <c r="A21" s="20">
        <f t="shared" si="1"/>
        <v>14</v>
      </c>
      <c r="B21" s="2" t="s">
        <v>738</v>
      </c>
      <c r="C21" s="20" t="s">
        <v>3</v>
      </c>
      <c r="D21" s="20">
        <v>1</v>
      </c>
      <c r="E21" s="20" t="s">
        <v>130</v>
      </c>
      <c r="F21" s="118">
        <v>1661.3</v>
      </c>
      <c r="G21" s="118">
        <v>913.7</v>
      </c>
      <c r="H21" s="118">
        <v>754.3</v>
      </c>
      <c r="I21" s="118">
        <v>598.1</v>
      </c>
      <c r="J21" s="118">
        <v>1071.4000000000001</v>
      </c>
      <c r="K21" s="118">
        <v>764.3</v>
      </c>
      <c r="L21" s="118">
        <v>1337.4</v>
      </c>
      <c r="M21" s="118">
        <v>1217.5999999999999</v>
      </c>
      <c r="N21" s="118">
        <v>1199.9000000000001</v>
      </c>
      <c r="O21" s="118">
        <v>800.5</v>
      </c>
      <c r="P21" s="118">
        <v>1217.9000000000001</v>
      </c>
      <c r="Q21" s="118">
        <v>1322.6</v>
      </c>
      <c r="R21" s="1">
        <f t="shared" si="4"/>
        <v>12859</v>
      </c>
    </row>
    <row r="22" spans="1:22" x14ac:dyDescent="0.4">
      <c r="A22" s="20">
        <f t="shared" si="1"/>
        <v>15</v>
      </c>
      <c r="B22" t="s">
        <v>103</v>
      </c>
      <c r="C22" s="20" t="s">
        <v>3</v>
      </c>
      <c r="D22" s="20">
        <v>1</v>
      </c>
      <c r="E22" s="20" t="s">
        <v>130</v>
      </c>
      <c r="F22" s="118">
        <v>2453.8000000000002</v>
      </c>
      <c r="G22" s="118">
        <v>1689.1</v>
      </c>
      <c r="H22" s="118">
        <v>2998.1</v>
      </c>
      <c r="I22" s="118">
        <v>3399.8</v>
      </c>
      <c r="J22" s="118">
        <v>2566.1</v>
      </c>
      <c r="K22" s="118">
        <v>3486.2</v>
      </c>
      <c r="L22" s="118">
        <v>3646.1</v>
      </c>
      <c r="M22" s="118">
        <v>4561.8999999999996</v>
      </c>
      <c r="N22" s="118">
        <v>3244.3</v>
      </c>
      <c r="O22" s="118">
        <v>2099.5</v>
      </c>
      <c r="P22" s="118">
        <v>1909.4</v>
      </c>
      <c r="Q22" s="118">
        <v>2406.1999999999998</v>
      </c>
      <c r="R22" s="1">
        <f t="shared" si="4"/>
        <v>34460.5</v>
      </c>
    </row>
    <row r="23" spans="1:22" x14ac:dyDescent="0.4">
      <c r="A23" s="20">
        <f t="shared" si="1"/>
        <v>16</v>
      </c>
      <c r="B23" t="s">
        <v>104</v>
      </c>
      <c r="C23" s="20" t="s">
        <v>3</v>
      </c>
      <c r="D23" s="20">
        <v>1</v>
      </c>
      <c r="E23" s="20" t="s">
        <v>130</v>
      </c>
      <c r="F23" s="118">
        <v>2090.9</v>
      </c>
      <c r="G23" s="118">
        <v>1596.4</v>
      </c>
      <c r="H23" s="118">
        <v>1620.5</v>
      </c>
      <c r="I23" s="118">
        <v>1909.7</v>
      </c>
      <c r="J23" s="118">
        <v>3006.7</v>
      </c>
      <c r="K23" s="118">
        <v>2364.6999999999998</v>
      </c>
      <c r="L23" s="118">
        <v>3606.3</v>
      </c>
      <c r="M23" s="118">
        <v>4953.8999999999996</v>
      </c>
      <c r="N23" s="118">
        <v>3810.6</v>
      </c>
      <c r="O23" s="118">
        <v>1241.5999999999999</v>
      </c>
      <c r="P23" s="118">
        <v>1408.4</v>
      </c>
      <c r="Q23" s="118">
        <v>1538.5</v>
      </c>
      <c r="R23" s="1">
        <f t="shared" si="4"/>
        <v>29148.199999999997</v>
      </c>
    </row>
    <row r="24" spans="1:22" x14ac:dyDescent="0.4">
      <c r="A24" s="20">
        <f t="shared" si="1"/>
        <v>17</v>
      </c>
      <c r="B24" t="s">
        <v>105</v>
      </c>
      <c r="C24" s="20" t="s">
        <v>3</v>
      </c>
      <c r="D24" s="20">
        <v>1</v>
      </c>
      <c r="E24" s="20" t="s">
        <v>130</v>
      </c>
      <c r="F24" s="118">
        <v>1873</v>
      </c>
      <c r="G24" s="118">
        <v>1218.5</v>
      </c>
      <c r="H24" s="118">
        <v>1747.7</v>
      </c>
      <c r="I24" s="118">
        <v>1171.2</v>
      </c>
      <c r="J24" s="118">
        <v>1750.6</v>
      </c>
      <c r="K24" s="118">
        <v>1699.5</v>
      </c>
      <c r="L24" s="118">
        <v>2622</v>
      </c>
      <c r="M24" s="118">
        <v>2521.8000000000002</v>
      </c>
      <c r="N24" s="118">
        <v>2459.1</v>
      </c>
      <c r="O24" s="118">
        <v>871.4</v>
      </c>
      <c r="P24" s="118">
        <v>1433.4</v>
      </c>
      <c r="Q24" s="118">
        <v>1951.1</v>
      </c>
      <c r="R24" s="1">
        <f t="shared" si="4"/>
        <v>21319.3</v>
      </c>
    </row>
    <row r="25" spans="1:22" x14ac:dyDescent="0.4">
      <c r="A25" s="20">
        <f t="shared" si="1"/>
        <v>18</v>
      </c>
      <c r="B25" t="s">
        <v>106</v>
      </c>
      <c r="C25" s="20" t="s">
        <v>3</v>
      </c>
      <c r="D25" s="20">
        <v>1</v>
      </c>
      <c r="E25" s="20" t="s">
        <v>130</v>
      </c>
      <c r="F25" s="118">
        <v>1457.5</v>
      </c>
      <c r="G25" s="118">
        <v>3253.4</v>
      </c>
      <c r="H25" s="118">
        <v>2336.6999999999998</v>
      </c>
      <c r="I25" s="118">
        <v>1767.9</v>
      </c>
      <c r="J25" s="118">
        <v>3320</v>
      </c>
      <c r="K25" s="118">
        <v>3859.8</v>
      </c>
      <c r="L25" s="118">
        <v>6271.7</v>
      </c>
      <c r="M25" s="118">
        <v>6552.2</v>
      </c>
      <c r="N25" s="118">
        <v>4730.3</v>
      </c>
      <c r="O25" s="118">
        <v>3181.1</v>
      </c>
      <c r="P25" s="118">
        <v>3319</v>
      </c>
      <c r="Q25" s="118">
        <v>1636.8</v>
      </c>
      <c r="R25" s="1">
        <f t="shared" si="4"/>
        <v>41686.400000000001</v>
      </c>
    </row>
    <row r="26" spans="1:22" x14ac:dyDescent="0.4">
      <c r="A26" s="20">
        <f t="shared" si="1"/>
        <v>19</v>
      </c>
      <c r="B26" t="s">
        <v>777</v>
      </c>
      <c r="C26" s="20" t="s">
        <v>3</v>
      </c>
      <c r="D26" s="20"/>
      <c r="E26" s="20"/>
      <c r="F26" s="118"/>
      <c r="G26" s="118"/>
      <c r="H26" s="118"/>
      <c r="I26" s="118"/>
      <c r="J26" s="118"/>
      <c r="K26" s="118"/>
      <c r="L26" s="118"/>
      <c r="M26" s="118"/>
      <c r="N26" s="118"/>
      <c r="O26" s="118"/>
      <c r="P26" s="118"/>
      <c r="Q26" s="118"/>
      <c r="R26" s="1">
        <f>SUM(F26:Q26)</f>
        <v>0</v>
      </c>
      <c r="T26" s="1"/>
    </row>
    <row r="27" spans="1:22" x14ac:dyDescent="0.4">
      <c r="A27" s="20">
        <f t="shared" si="1"/>
        <v>20</v>
      </c>
      <c r="B27" t="s">
        <v>0</v>
      </c>
      <c r="C27" s="20" t="s">
        <v>3</v>
      </c>
      <c r="D27" s="20"/>
      <c r="F27" s="7">
        <f t="shared" ref="F27:Q27" si="5">SUM(F19:F26)</f>
        <v>24112.5</v>
      </c>
      <c r="G27" s="7">
        <f t="shared" si="5"/>
        <v>25840.300000000003</v>
      </c>
      <c r="H27" s="7">
        <f t="shared" si="5"/>
        <v>26861.1</v>
      </c>
      <c r="I27" s="7">
        <f t="shared" si="5"/>
        <v>23697.800000000003</v>
      </c>
      <c r="J27" s="7">
        <f t="shared" si="5"/>
        <v>29214.899999999998</v>
      </c>
      <c r="K27" s="7">
        <f t="shared" si="5"/>
        <v>30899.4</v>
      </c>
      <c r="L27" s="7">
        <f t="shared" si="5"/>
        <v>34343.1</v>
      </c>
      <c r="M27" s="7">
        <f t="shared" si="5"/>
        <v>37518.400000000001</v>
      </c>
      <c r="N27" s="7">
        <f t="shared" si="5"/>
        <v>36504.400000000001</v>
      </c>
      <c r="O27" s="7">
        <f t="shared" si="5"/>
        <v>27580.1</v>
      </c>
      <c r="P27" s="7">
        <f t="shared" si="5"/>
        <v>29695.500000000007</v>
      </c>
      <c r="Q27" s="7">
        <f t="shared" si="5"/>
        <v>29308.599999999995</v>
      </c>
      <c r="R27" s="1">
        <f t="shared" si="4"/>
        <v>355576.1</v>
      </c>
    </row>
    <row r="28" spans="1:22" x14ac:dyDescent="0.4">
      <c r="A28" s="20">
        <f t="shared" si="1"/>
        <v>21</v>
      </c>
      <c r="B28" t="s">
        <v>747</v>
      </c>
      <c r="C28" s="20"/>
      <c r="D28" s="20"/>
      <c r="F28" s="1">
        <f>-SUM(F21:F25)</f>
        <v>-9536.5</v>
      </c>
      <c r="G28" s="1">
        <f t="shared" ref="G28:Q28" si="6">-SUM(G21:G25)</f>
        <v>-8671.1</v>
      </c>
      <c r="H28" s="1">
        <f t="shared" si="6"/>
        <v>-9457.2999999999993</v>
      </c>
      <c r="I28" s="1">
        <f t="shared" si="6"/>
        <v>-8846.7000000000007</v>
      </c>
      <c r="J28" s="1">
        <f t="shared" si="6"/>
        <v>-11714.8</v>
      </c>
      <c r="K28" s="1">
        <f t="shared" si="6"/>
        <v>-12174.5</v>
      </c>
      <c r="L28" s="1">
        <f t="shared" si="6"/>
        <v>-17483.5</v>
      </c>
      <c r="M28" s="1">
        <f t="shared" si="6"/>
        <v>-19807.400000000001</v>
      </c>
      <c r="N28" s="1">
        <f t="shared" si="6"/>
        <v>-15444.2</v>
      </c>
      <c r="O28" s="1">
        <f t="shared" si="6"/>
        <v>-8194.1</v>
      </c>
      <c r="P28" s="1">
        <f t="shared" si="6"/>
        <v>-9288.1</v>
      </c>
      <c r="Q28" s="1">
        <f t="shared" si="6"/>
        <v>-8855.1999999999989</v>
      </c>
      <c r="R28" s="1">
        <f t="shared" si="4"/>
        <v>-139473.4</v>
      </c>
    </row>
    <row r="29" spans="1:22" x14ac:dyDescent="0.4">
      <c r="A29" s="20">
        <f t="shared" si="1"/>
        <v>22</v>
      </c>
      <c r="B29" t="s">
        <v>131</v>
      </c>
      <c r="C29" s="20"/>
      <c r="D29" s="20"/>
      <c r="F29" s="1">
        <f t="shared" ref="F29:Q29" si="7">SUM(F27:F28)</f>
        <v>14576</v>
      </c>
      <c r="G29" s="1">
        <f t="shared" si="7"/>
        <v>17169.200000000004</v>
      </c>
      <c r="H29" s="1">
        <f t="shared" si="7"/>
        <v>17403.8</v>
      </c>
      <c r="I29" s="1">
        <f t="shared" si="7"/>
        <v>14851.100000000002</v>
      </c>
      <c r="J29" s="1">
        <f t="shared" si="7"/>
        <v>17500.099999999999</v>
      </c>
      <c r="K29" s="1">
        <f t="shared" si="7"/>
        <v>18724.900000000001</v>
      </c>
      <c r="L29" s="1">
        <f t="shared" si="7"/>
        <v>16859.599999999999</v>
      </c>
      <c r="M29" s="1">
        <f t="shared" si="7"/>
        <v>17711</v>
      </c>
      <c r="N29" s="1">
        <f t="shared" si="7"/>
        <v>21060.2</v>
      </c>
      <c r="O29" s="1">
        <f t="shared" si="7"/>
        <v>19386</v>
      </c>
      <c r="P29" s="1">
        <f t="shared" si="7"/>
        <v>20407.400000000009</v>
      </c>
      <c r="Q29" s="1">
        <f t="shared" si="7"/>
        <v>20453.399999999994</v>
      </c>
      <c r="R29" s="1">
        <f>SUM(F29:Q29)</f>
        <v>216102.70000000004</v>
      </c>
    </row>
    <row r="30" spans="1:22" x14ac:dyDescent="0.4">
      <c r="A30" s="20">
        <f t="shared" si="1"/>
        <v>23</v>
      </c>
      <c r="C30" s="20"/>
      <c r="D30" s="20"/>
      <c r="F30" s="1"/>
      <c r="G30" s="1"/>
      <c r="H30" s="1"/>
      <c r="I30" s="1"/>
      <c r="J30" s="1"/>
      <c r="K30" s="1"/>
      <c r="L30" s="1"/>
      <c r="M30" s="1"/>
      <c r="N30" s="1"/>
      <c r="O30" s="1"/>
      <c r="P30" s="1"/>
      <c r="Q30" s="1"/>
      <c r="R30" s="1"/>
      <c r="T30" s="1"/>
      <c r="V30" s="12"/>
    </row>
    <row r="31" spans="1:22" x14ac:dyDescent="0.4">
      <c r="A31" s="20">
        <f t="shared" si="1"/>
        <v>24</v>
      </c>
      <c r="C31" s="20"/>
      <c r="F31" s="1"/>
      <c r="G31" s="1"/>
      <c r="H31" s="1"/>
      <c r="I31" s="1"/>
      <c r="J31" s="1"/>
      <c r="K31" s="1"/>
      <c r="L31" s="1"/>
      <c r="M31" s="1"/>
      <c r="N31" s="1"/>
      <c r="O31" s="1"/>
      <c r="P31" s="1"/>
      <c r="Q31" s="1"/>
      <c r="R31" s="1"/>
      <c r="V31" s="12"/>
    </row>
    <row r="32" spans="1:22" x14ac:dyDescent="0.4">
      <c r="A32" s="20">
        <f t="shared" si="1"/>
        <v>25</v>
      </c>
      <c r="B32" s="14" t="s">
        <v>111</v>
      </c>
      <c r="C32" s="20"/>
      <c r="F32" s="1"/>
      <c r="G32" s="1"/>
      <c r="H32" s="1"/>
      <c r="I32" s="1"/>
      <c r="J32" s="1"/>
      <c r="K32" s="1"/>
      <c r="L32" s="1"/>
      <c r="M32" s="1"/>
      <c r="N32" s="1"/>
      <c r="O32" s="1"/>
      <c r="P32" s="1"/>
      <c r="Q32" s="1"/>
      <c r="R32" s="1"/>
    </row>
    <row r="33" spans="1:22" x14ac:dyDescent="0.4">
      <c r="A33" s="20">
        <f t="shared" si="1"/>
        <v>26</v>
      </c>
      <c r="B33" t="s">
        <v>112</v>
      </c>
      <c r="C33" s="20" t="s">
        <v>3</v>
      </c>
      <c r="D33">
        <v>1</v>
      </c>
      <c r="E33" s="20" t="s">
        <v>129</v>
      </c>
      <c r="F33" s="118">
        <v>4321.8</v>
      </c>
      <c r="G33" s="118">
        <v>4573.8</v>
      </c>
      <c r="H33" s="118">
        <v>9147.6</v>
      </c>
      <c r="I33" s="118">
        <v>7270.2</v>
      </c>
      <c r="J33" s="118">
        <v>14956.2</v>
      </c>
      <c r="K33" s="118">
        <v>11655</v>
      </c>
      <c r="L33" s="118">
        <v>21344.400000000001</v>
      </c>
      <c r="M33" s="118">
        <v>21961.8</v>
      </c>
      <c r="N33" s="118">
        <v>15283.8</v>
      </c>
      <c r="O33" s="118">
        <v>6300</v>
      </c>
      <c r="P33" s="118">
        <v>5380.2</v>
      </c>
      <c r="Q33" s="118">
        <v>5758.2</v>
      </c>
      <c r="R33" s="1">
        <f t="shared" ref="R33:R56" si="8">SUM(F33:Q33)</f>
        <v>127953</v>
      </c>
      <c r="T33" s="1"/>
      <c r="V33" s="19"/>
    </row>
    <row r="34" spans="1:22" x14ac:dyDescent="0.4">
      <c r="A34" s="20">
        <f t="shared" si="1"/>
        <v>27</v>
      </c>
      <c r="B34" t="s">
        <v>113</v>
      </c>
      <c r="C34" s="20" t="s">
        <v>3</v>
      </c>
      <c r="D34">
        <v>1</v>
      </c>
      <c r="E34" s="20" t="s">
        <v>129</v>
      </c>
      <c r="F34" s="118">
        <v>3985.2</v>
      </c>
      <c r="G34" s="118">
        <v>4205.5</v>
      </c>
      <c r="H34" s="118">
        <v>2909.5</v>
      </c>
      <c r="I34" s="118">
        <v>3116.9</v>
      </c>
      <c r="J34" s="118">
        <v>4879.3999999999996</v>
      </c>
      <c r="K34" s="118">
        <v>3751.9</v>
      </c>
      <c r="L34" s="118">
        <v>7432.6</v>
      </c>
      <c r="M34" s="118">
        <v>7529.8</v>
      </c>
      <c r="N34" s="118">
        <v>3110.4</v>
      </c>
      <c r="O34" s="118">
        <v>2786.4</v>
      </c>
      <c r="P34" s="118">
        <v>2961.4</v>
      </c>
      <c r="Q34" s="118">
        <v>3246.5</v>
      </c>
      <c r="R34" s="1">
        <f t="shared" si="8"/>
        <v>49915.500000000007</v>
      </c>
      <c r="T34" s="1"/>
      <c r="V34" s="19"/>
    </row>
    <row r="35" spans="1:22" x14ac:dyDescent="0.4">
      <c r="A35" s="20">
        <f t="shared" si="1"/>
        <v>28</v>
      </c>
      <c r="B35" t="s">
        <v>114</v>
      </c>
      <c r="C35" s="20" t="s">
        <v>3</v>
      </c>
      <c r="D35">
        <v>1</v>
      </c>
      <c r="E35" s="20" t="s">
        <v>129</v>
      </c>
      <c r="F35" s="118">
        <v>1885.7</v>
      </c>
      <c r="G35" s="118">
        <v>1882.4</v>
      </c>
      <c r="H35" s="118">
        <v>3210.8</v>
      </c>
      <c r="I35" s="118">
        <v>2935.4</v>
      </c>
      <c r="J35" s="118">
        <v>5041.3999999999996</v>
      </c>
      <c r="K35" s="118">
        <v>3855.6</v>
      </c>
      <c r="L35" s="118">
        <v>9227.5</v>
      </c>
      <c r="M35" s="118">
        <v>9340.9</v>
      </c>
      <c r="N35" s="118">
        <v>5686.2</v>
      </c>
      <c r="O35" s="118">
        <v>2261.5</v>
      </c>
      <c r="P35" s="118">
        <v>1341.4</v>
      </c>
      <c r="Q35" s="118">
        <v>1561.7</v>
      </c>
      <c r="R35" s="1">
        <f t="shared" si="8"/>
        <v>48230.499999999993</v>
      </c>
      <c r="T35" s="1"/>
      <c r="V35" s="19"/>
    </row>
    <row r="36" spans="1:22" x14ac:dyDescent="0.4">
      <c r="A36" s="20">
        <f t="shared" si="1"/>
        <v>29</v>
      </c>
      <c r="B36" t="s">
        <v>115</v>
      </c>
      <c r="C36" s="20" t="s">
        <v>3</v>
      </c>
      <c r="D36">
        <v>1</v>
      </c>
      <c r="E36" s="20" t="s">
        <v>129</v>
      </c>
      <c r="F36" s="118">
        <v>6061.2</v>
      </c>
      <c r="G36" s="118">
        <v>6075.3</v>
      </c>
      <c r="H36" s="118">
        <v>7122.6</v>
      </c>
      <c r="I36" s="118">
        <v>8909.1</v>
      </c>
      <c r="J36" s="118">
        <v>12503.8</v>
      </c>
      <c r="K36" s="118">
        <v>6405.9</v>
      </c>
      <c r="L36" s="118">
        <v>19635.3</v>
      </c>
      <c r="M36" s="118">
        <v>20974.400000000001</v>
      </c>
      <c r="N36" s="118">
        <v>10480.799999999999</v>
      </c>
      <c r="O36" s="118">
        <v>6064.4</v>
      </c>
      <c r="P36" s="118">
        <v>6166.5</v>
      </c>
      <c r="Q36" s="118">
        <v>8403</v>
      </c>
      <c r="R36" s="1">
        <f t="shared" si="8"/>
        <v>118802.3</v>
      </c>
      <c r="T36" s="1"/>
      <c r="V36" s="19"/>
    </row>
    <row r="37" spans="1:22" x14ac:dyDescent="0.4">
      <c r="A37" s="20">
        <f t="shared" si="1"/>
        <v>30</v>
      </c>
      <c r="B37" t="s">
        <v>116</v>
      </c>
      <c r="C37" s="20" t="s">
        <v>3</v>
      </c>
      <c r="D37">
        <v>1</v>
      </c>
      <c r="E37" s="20" t="s">
        <v>129</v>
      </c>
      <c r="F37" s="118">
        <v>21594.6</v>
      </c>
      <c r="G37" s="118">
        <v>19935.3</v>
      </c>
      <c r="H37" s="118">
        <v>9165.7999999999993</v>
      </c>
      <c r="I37" s="118">
        <v>13283.1</v>
      </c>
      <c r="J37" s="118">
        <v>17133.900000000001</v>
      </c>
      <c r="K37" s="118">
        <v>8638.9</v>
      </c>
      <c r="L37" s="118">
        <v>18517.8</v>
      </c>
      <c r="M37" s="118">
        <v>19796.099999999999</v>
      </c>
      <c r="N37" s="118">
        <v>16891.400000000001</v>
      </c>
      <c r="O37" s="118">
        <v>14890.2</v>
      </c>
      <c r="P37" s="118">
        <v>14030.4</v>
      </c>
      <c r="Q37" s="118">
        <v>13281.7</v>
      </c>
      <c r="R37" s="1">
        <f t="shared" si="8"/>
        <v>187159.2</v>
      </c>
      <c r="T37" s="1"/>
      <c r="V37" s="19"/>
    </row>
    <row r="38" spans="1:22" x14ac:dyDescent="0.4">
      <c r="A38" s="20">
        <f t="shared" si="1"/>
        <v>31</v>
      </c>
      <c r="B38" t="s">
        <v>117</v>
      </c>
      <c r="C38" s="20" t="s">
        <v>3</v>
      </c>
      <c r="D38">
        <v>1</v>
      </c>
      <c r="E38" s="20" t="s">
        <v>129</v>
      </c>
      <c r="F38" s="118">
        <v>18991.900000000001</v>
      </c>
      <c r="G38" s="118">
        <v>18802.400000000001</v>
      </c>
      <c r="H38" s="118">
        <v>13042.7</v>
      </c>
      <c r="I38" s="118">
        <v>17700.3</v>
      </c>
      <c r="J38" s="118">
        <v>27407.5</v>
      </c>
      <c r="K38" s="118">
        <v>31772.2</v>
      </c>
      <c r="L38" s="118">
        <v>30372.799999999999</v>
      </c>
      <c r="M38" s="118">
        <v>32038.400000000001</v>
      </c>
      <c r="N38" s="118">
        <v>27278.3</v>
      </c>
      <c r="O38" s="118">
        <v>22650.2</v>
      </c>
      <c r="P38" s="118">
        <v>15407.7</v>
      </c>
      <c r="Q38" s="118">
        <v>13755.8</v>
      </c>
      <c r="R38" s="1">
        <f t="shared" si="8"/>
        <v>269220.2</v>
      </c>
      <c r="T38" s="1"/>
      <c r="V38" s="19"/>
    </row>
    <row r="39" spans="1:22" x14ac:dyDescent="0.4">
      <c r="A39" s="20">
        <f t="shared" si="1"/>
        <v>32</v>
      </c>
      <c r="B39" t="s">
        <v>118</v>
      </c>
      <c r="C39" s="20" t="s">
        <v>3</v>
      </c>
      <c r="D39">
        <v>1</v>
      </c>
      <c r="E39" s="20" t="s">
        <v>129</v>
      </c>
      <c r="F39" s="118">
        <v>1529.3</v>
      </c>
      <c r="G39" s="118">
        <v>1477.4</v>
      </c>
      <c r="H39" s="118">
        <v>3490.6</v>
      </c>
      <c r="I39" s="118">
        <v>3637.4</v>
      </c>
      <c r="J39" s="118">
        <v>4898.8999999999996</v>
      </c>
      <c r="K39" s="118">
        <v>5097.6000000000004</v>
      </c>
      <c r="L39" s="118">
        <v>9244.7999999999993</v>
      </c>
      <c r="M39" s="118">
        <v>9097.9</v>
      </c>
      <c r="N39" s="118">
        <v>5382.7</v>
      </c>
      <c r="O39" s="118">
        <v>3162.2</v>
      </c>
      <c r="P39" s="118">
        <v>976.3</v>
      </c>
      <c r="Q39" s="118">
        <v>1408.3</v>
      </c>
      <c r="R39" s="1">
        <f t="shared" si="8"/>
        <v>49403.399999999994</v>
      </c>
      <c r="T39" s="1"/>
      <c r="V39" s="19"/>
    </row>
    <row r="40" spans="1:22" x14ac:dyDescent="0.4">
      <c r="A40" s="20">
        <f t="shared" si="1"/>
        <v>33</v>
      </c>
      <c r="B40" t="s">
        <v>119</v>
      </c>
      <c r="C40" s="20" t="s">
        <v>3</v>
      </c>
      <c r="D40">
        <v>1</v>
      </c>
      <c r="E40" s="20" t="s">
        <v>129</v>
      </c>
      <c r="F40" s="118">
        <v>9702.7000000000007</v>
      </c>
      <c r="G40" s="118">
        <v>9910.1</v>
      </c>
      <c r="H40" s="118">
        <v>4013.3</v>
      </c>
      <c r="I40" s="118">
        <v>5123.5</v>
      </c>
      <c r="J40" s="118">
        <v>7115</v>
      </c>
      <c r="K40" s="118">
        <v>6687.4</v>
      </c>
      <c r="L40" s="118">
        <v>7832.2</v>
      </c>
      <c r="M40" s="118">
        <v>8294.4</v>
      </c>
      <c r="N40" s="118">
        <v>6073.9</v>
      </c>
      <c r="O40" s="118">
        <v>5413</v>
      </c>
      <c r="P40" s="118">
        <v>8385.1</v>
      </c>
      <c r="Q40" s="118">
        <v>8311.7000000000007</v>
      </c>
      <c r="R40" s="1">
        <f t="shared" si="8"/>
        <v>86862.3</v>
      </c>
      <c r="T40" s="1"/>
      <c r="V40" s="19"/>
    </row>
    <row r="41" spans="1:22" x14ac:dyDescent="0.4">
      <c r="A41" s="20">
        <f t="shared" si="1"/>
        <v>34</v>
      </c>
      <c r="B41" t="s">
        <v>120</v>
      </c>
      <c r="C41" s="20" t="s">
        <v>3</v>
      </c>
      <c r="D41">
        <v>1</v>
      </c>
      <c r="E41" s="20" t="s">
        <v>129</v>
      </c>
      <c r="F41" s="118">
        <v>4088.9</v>
      </c>
      <c r="G41" s="118">
        <v>4147.2</v>
      </c>
      <c r="H41" s="118">
        <v>2624.4</v>
      </c>
      <c r="I41" s="118">
        <v>3366.4</v>
      </c>
      <c r="J41" s="118">
        <v>5171</v>
      </c>
      <c r="K41" s="118">
        <v>3304.8</v>
      </c>
      <c r="L41" s="118">
        <v>7662.6</v>
      </c>
      <c r="M41" s="118">
        <v>8488.7999999999993</v>
      </c>
      <c r="N41" s="118">
        <v>3424.7</v>
      </c>
      <c r="O41" s="118">
        <v>2417</v>
      </c>
      <c r="P41" s="118">
        <v>2702.2</v>
      </c>
      <c r="Q41" s="118">
        <v>2916</v>
      </c>
      <c r="R41" s="1">
        <f t="shared" si="8"/>
        <v>50314</v>
      </c>
      <c r="T41" s="1"/>
      <c r="V41" s="19"/>
    </row>
    <row r="42" spans="1:22" x14ac:dyDescent="0.4">
      <c r="A42" s="20">
        <f>+A41+1</f>
        <v>35</v>
      </c>
      <c r="B42" t="s">
        <v>121</v>
      </c>
      <c r="C42" s="20" t="s">
        <v>3</v>
      </c>
      <c r="D42">
        <v>1</v>
      </c>
      <c r="E42" s="20" t="s">
        <v>129</v>
      </c>
      <c r="F42" s="118">
        <v>3685</v>
      </c>
      <c r="G42" s="118">
        <v>3840.5</v>
      </c>
      <c r="H42" s="118">
        <v>1477.4</v>
      </c>
      <c r="I42" s="118">
        <v>2067.1</v>
      </c>
      <c r="J42" s="118">
        <v>2851.2</v>
      </c>
      <c r="K42" s="118">
        <v>2455.9</v>
      </c>
      <c r="L42" s="118">
        <v>3551</v>
      </c>
      <c r="M42" s="118">
        <v>4348.1000000000004</v>
      </c>
      <c r="N42" s="118">
        <v>2520.6999999999998</v>
      </c>
      <c r="O42" s="118">
        <v>2008.8</v>
      </c>
      <c r="P42" s="118">
        <v>2488.3000000000002</v>
      </c>
      <c r="Q42" s="118">
        <v>2702.2</v>
      </c>
      <c r="R42" s="1">
        <f t="shared" si="8"/>
        <v>33996.199999999997</v>
      </c>
      <c r="T42" s="1"/>
      <c r="V42" s="19"/>
    </row>
    <row r="43" spans="1:22" x14ac:dyDescent="0.4">
      <c r="A43" s="20">
        <f t="shared" si="1"/>
        <v>36</v>
      </c>
      <c r="B43" t="s">
        <v>122</v>
      </c>
      <c r="C43" s="20" t="s">
        <v>3</v>
      </c>
      <c r="D43">
        <v>1</v>
      </c>
      <c r="E43" s="20" t="s">
        <v>129</v>
      </c>
      <c r="F43" s="118">
        <v>0</v>
      </c>
      <c r="G43" s="118">
        <v>0</v>
      </c>
      <c r="H43" s="118">
        <v>15596.2</v>
      </c>
      <c r="I43" s="118">
        <v>9011.4</v>
      </c>
      <c r="J43" s="118">
        <v>27436.2</v>
      </c>
      <c r="K43" s="118">
        <v>28555.4</v>
      </c>
      <c r="L43" s="118">
        <v>27638.5</v>
      </c>
      <c r="M43" s="118">
        <v>28768.5</v>
      </c>
      <c r="N43" s="118">
        <v>24812.9</v>
      </c>
      <c r="O43" s="118">
        <v>20948.8</v>
      </c>
      <c r="P43" s="118">
        <v>17871.2</v>
      </c>
      <c r="Q43" s="118">
        <v>15757.4</v>
      </c>
      <c r="R43" s="1">
        <f t="shared" si="8"/>
        <v>216396.5</v>
      </c>
      <c r="S43" s="54"/>
      <c r="T43" s="1"/>
      <c r="V43" s="19"/>
    </row>
    <row r="44" spans="1:22" x14ac:dyDescent="0.4">
      <c r="A44" s="20">
        <f t="shared" si="1"/>
        <v>37</v>
      </c>
      <c r="B44" t="s">
        <v>248</v>
      </c>
      <c r="C44" s="20" t="s">
        <v>3</v>
      </c>
      <c r="D44">
        <v>1</v>
      </c>
      <c r="E44" s="20" t="s">
        <v>129</v>
      </c>
      <c r="F44" s="118">
        <v>25017.5</v>
      </c>
      <c r="G44" s="118">
        <v>24926.2</v>
      </c>
      <c r="H44" s="118">
        <v>13869.6</v>
      </c>
      <c r="I44" s="118">
        <v>16174</v>
      </c>
      <c r="J44" s="118">
        <v>25935.599999999999</v>
      </c>
      <c r="K44" s="118">
        <v>33781.599999999999</v>
      </c>
      <c r="L44" s="118">
        <v>29886.400000000001</v>
      </c>
      <c r="M44" s="118">
        <v>31218.1</v>
      </c>
      <c r="N44" s="118">
        <v>24613.3</v>
      </c>
      <c r="O44" s="118">
        <v>22696.799999999999</v>
      </c>
      <c r="P44" s="118">
        <v>18424</v>
      </c>
      <c r="Q44" s="118">
        <v>15781.8</v>
      </c>
      <c r="R44" s="1">
        <f t="shared" si="8"/>
        <v>282324.89999999997</v>
      </c>
      <c r="T44" s="1"/>
      <c r="V44" s="19"/>
    </row>
    <row r="45" spans="1:22" x14ac:dyDescent="0.4">
      <c r="A45" s="20">
        <f t="shared" si="1"/>
        <v>38</v>
      </c>
      <c r="B45" t="s">
        <v>123</v>
      </c>
      <c r="C45" s="20" t="s">
        <v>3</v>
      </c>
      <c r="D45">
        <v>1</v>
      </c>
      <c r="E45" s="20" t="s">
        <v>129</v>
      </c>
      <c r="F45" s="118">
        <v>12600.4</v>
      </c>
      <c r="G45" s="118">
        <v>12652.2</v>
      </c>
      <c r="H45" s="118">
        <v>4759.6000000000004</v>
      </c>
      <c r="I45" s="118">
        <v>6288.8</v>
      </c>
      <c r="J45" s="118">
        <v>9055.7999999999993</v>
      </c>
      <c r="K45" s="118">
        <v>7921.8</v>
      </c>
      <c r="L45" s="118">
        <v>8527.7000000000007</v>
      </c>
      <c r="M45" s="118">
        <v>9340.9</v>
      </c>
      <c r="N45" s="118">
        <v>7247.9</v>
      </c>
      <c r="O45" s="118">
        <v>6791</v>
      </c>
      <c r="P45" s="118">
        <v>8861.4</v>
      </c>
      <c r="Q45" s="118">
        <v>9230.7999999999993</v>
      </c>
      <c r="R45" s="1">
        <f t="shared" si="8"/>
        <v>103278.29999999999</v>
      </c>
      <c r="T45" s="1"/>
      <c r="V45" s="19"/>
    </row>
    <row r="46" spans="1:22" x14ac:dyDescent="0.4">
      <c r="A46" s="20">
        <f t="shared" si="1"/>
        <v>39</v>
      </c>
      <c r="B46" t="s">
        <v>124</v>
      </c>
      <c r="C46" s="20" t="s">
        <v>3</v>
      </c>
      <c r="D46">
        <v>1</v>
      </c>
      <c r="E46" s="20" t="s">
        <v>129</v>
      </c>
      <c r="F46" s="118">
        <v>800.3</v>
      </c>
      <c r="G46" s="118">
        <v>771.1</v>
      </c>
      <c r="H46" s="118">
        <v>1075.7</v>
      </c>
      <c r="I46" s="118">
        <v>1179.4000000000001</v>
      </c>
      <c r="J46" s="118">
        <v>1633</v>
      </c>
      <c r="K46" s="118">
        <v>852.1</v>
      </c>
      <c r="L46" s="118">
        <v>3223.8</v>
      </c>
      <c r="M46" s="118">
        <v>3878.3</v>
      </c>
      <c r="N46" s="118">
        <v>1594.1</v>
      </c>
      <c r="O46" s="118">
        <v>1263.5999999999999</v>
      </c>
      <c r="P46" s="118">
        <v>693.4</v>
      </c>
      <c r="Q46" s="118">
        <v>923.4</v>
      </c>
      <c r="R46" s="1">
        <f t="shared" si="8"/>
        <v>17888.200000000004</v>
      </c>
      <c r="S46" s="54"/>
      <c r="T46" s="1"/>
      <c r="V46" s="19"/>
    </row>
    <row r="47" spans="1:22" x14ac:dyDescent="0.4">
      <c r="A47" s="20">
        <f t="shared" si="1"/>
        <v>40</v>
      </c>
      <c r="B47" t="s">
        <v>125</v>
      </c>
      <c r="C47" s="20" t="s">
        <v>3</v>
      </c>
      <c r="D47">
        <v>1</v>
      </c>
      <c r="E47" s="20" t="s">
        <v>129</v>
      </c>
      <c r="F47" s="118">
        <v>28155.599999999999</v>
      </c>
      <c r="G47" s="118">
        <v>28933.200000000001</v>
      </c>
      <c r="H47" s="118">
        <v>16232.4</v>
      </c>
      <c r="I47" s="118">
        <v>20152.8</v>
      </c>
      <c r="J47" s="118">
        <v>29678.400000000001</v>
      </c>
      <c r="K47" s="118">
        <v>31136.400000000001</v>
      </c>
      <c r="L47" s="118">
        <v>34570.800000000003</v>
      </c>
      <c r="M47" s="118">
        <v>35899.199999999997</v>
      </c>
      <c r="N47" s="118">
        <v>26276.400000000001</v>
      </c>
      <c r="O47" s="118">
        <v>22842</v>
      </c>
      <c r="P47" s="118">
        <v>23101.200000000001</v>
      </c>
      <c r="Q47" s="118">
        <v>24300</v>
      </c>
      <c r="R47" s="1">
        <f t="shared" si="8"/>
        <v>321278.39999999997</v>
      </c>
      <c r="S47" s="54"/>
      <c r="T47" s="1"/>
      <c r="V47" s="19"/>
    </row>
    <row r="48" spans="1:22" x14ac:dyDescent="0.4">
      <c r="A48" s="20">
        <f t="shared" si="1"/>
        <v>41</v>
      </c>
      <c r="B48" t="s">
        <v>126</v>
      </c>
      <c r="C48" s="20" t="s">
        <v>3</v>
      </c>
      <c r="D48">
        <v>1</v>
      </c>
      <c r="E48" s="20" t="s">
        <v>129</v>
      </c>
      <c r="F48" s="118">
        <v>12990</v>
      </c>
      <c r="G48" s="118">
        <v>13145.4</v>
      </c>
      <c r="H48" s="118">
        <v>5603.4</v>
      </c>
      <c r="I48" s="118">
        <v>6457</v>
      </c>
      <c r="J48" s="118">
        <v>9410.7999999999993</v>
      </c>
      <c r="K48" s="118">
        <v>8263.5</v>
      </c>
      <c r="L48" s="118">
        <v>11096.9</v>
      </c>
      <c r="M48" s="118">
        <v>12084</v>
      </c>
      <c r="N48" s="118">
        <v>7682.3</v>
      </c>
      <c r="O48" s="118">
        <v>6628.1</v>
      </c>
      <c r="P48" s="118">
        <v>8936.2000000000007</v>
      </c>
      <c r="Q48" s="118">
        <v>8743.7999999999993</v>
      </c>
      <c r="R48" s="1">
        <f t="shared" si="8"/>
        <v>111041.40000000001</v>
      </c>
      <c r="S48" s="54"/>
      <c r="T48" s="1"/>
      <c r="V48" s="19"/>
    </row>
    <row r="49" spans="1:22" x14ac:dyDescent="0.4">
      <c r="A49" s="20">
        <f t="shared" si="1"/>
        <v>42</v>
      </c>
      <c r="B49" t="s">
        <v>854</v>
      </c>
      <c r="C49" s="20" t="s">
        <v>855</v>
      </c>
      <c r="D49">
        <v>1</v>
      </c>
      <c r="E49" s="20" t="s">
        <v>129</v>
      </c>
      <c r="F49" s="118">
        <v>79899.899999999994</v>
      </c>
      <c r="G49" s="118">
        <v>79705.3</v>
      </c>
      <c r="H49" s="118">
        <v>32283.4</v>
      </c>
      <c r="I49" s="118">
        <v>52035</v>
      </c>
      <c r="J49" s="118">
        <v>58583.6</v>
      </c>
      <c r="K49" s="118">
        <v>64222</v>
      </c>
      <c r="L49" s="118">
        <v>63827.7</v>
      </c>
      <c r="M49" s="118">
        <v>67249.8</v>
      </c>
      <c r="N49" s="118">
        <v>56598.400000000001</v>
      </c>
      <c r="O49" s="118">
        <v>48372.9</v>
      </c>
      <c r="P49" s="118">
        <v>38935.9</v>
      </c>
      <c r="Q49" s="118">
        <v>39716.199999999997</v>
      </c>
      <c r="R49" s="1">
        <f t="shared" si="8"/>
        <v>681430.1</v>
      </c>
      <c r="S49" s="54"/>
      <c r="T49" s="1"/>
      <c r="V49" s="19"/>
    </row>
    <row r="50" spans="1:22" x14ac:dyDescent="0.4">
      <c r="A50" s="20">
        <f t="shared" si="1"/>
        <v>43</v>
      </c>
      <c r="B50" t="s">
        <v>856</v>
      </c>
      <c r="C50" s="20" t="s">
        <v>3</v>
      </c>
      <c r="D50">
        <v>1</v>
      </c>
      <c r="E50" s="20" t="s">
        <v>129</v>
      </c>
      <c r="F50" s="118">
        <v>5054.3999999999996</v>
      </c>
      <c r="G50" s="118">
        <v>5151.6000000000004</v>
      </c>
      <c r="H50" s="118">
        <v>10108.799999999999</v>
      </c>
      <c r="I50" s="118">
        <v>9525.6</v>
      </c>
      <c r="J50" s="118">
        <v>14693.4</v>
      </c>
      <c r="K50" s="118">
        <v>13348.8</v>
      </c>
      <c r="L50" s="118">
        <v>14029.2</v>
      </c>
      <c r="M50" s="118">
        <v>15114.6</v>
      </c>
      <c r="N50" s="118">
        <v>14353.2</v>
      </c>
      <c r="O50" s="118">
        <v>16443</v>
      </c>
      <c r="P50" s="118">
        <v>13365</v>
      </c>
      <c r="Q50" s="118">
        <v>9865.7999999999993</v>
      </c>
      <c r="R50" s="1">
        <f t="shared" si="8"/>
        <v>141053.4</v>
      </c>
      <c r="S50" s="54"/>
      <c r="T50" s="1"/>
      <c r="V50" s="19"/>
    </row>
    <row r="51" spans="1:22" x14ac:dyDescent="0.4">
      <c r="A51" s="20">
        <f t="shared" si="1"/>
        <v>44</v>
      </c>
      <c r="B51" t="s">
        <v>838</v>
      </c>
      <c r="C51" s="20" t="s">
        <v>3</v>
      </c>
      <c r="D51" s="20"/>
      <c r="E51" s="20" t="s">
        <v>129</v>
      </c>
      <c r="F51" s="118">
        <v>0</v>
      </c>
      <c r="G51" s="118">
        <v>144.69999999999999</v>
      </c>
      <c r="H51" s="118">
        <v>0</v>
      </c>
      <c r="I51" s="118">
        <v>0</v>
      </c>
      <c r="J51" s="118">
        <v>75.3</v>
      </c>
      <c r="K51" s="118">
        <v>0</v>
      </c>
      <c r="L51" s="118">
        <v>96.2</v>
      </c>
      <c r="M51" s="118">
        <v>0</v>
      </c>
      <c r="N51" s="118">
        <v>0</v>
      </c>
      <c r="O51" s="118">
        <v>0</v>
      </c>
      <c r="P51" s="118">
        <v>0</v>
      </c>
      <c r="Q51" s="118">
        <v>44.6</v>
      </c>
      <c r="R51" s="1">
        <f>SUM(F51:Q51)</f>
        <v>360.8</v>
      </c>
      <c r="T51" s="1"/>
      <c r="V51" s="19"/>
    </row>
    <row r="52" spans="1:22" x14ac:dyDescent="0.4">
      <c r="A52" s="20">
        <f t="shared" si="1"/>
        <v>45</v>
      </c>
      <c r="B52" t="s">
        <v>0</v>
      </c>
      <c r="F52" s="1">
        <f t="shared" ref="F52:Q52" si="9">SUM(F33:F51)</f>
        <v>240364.4</v>
      </c>
      <c r="G52" s="1">
        <f t="shared" si="9"/>
        <v>240279.6</v>
      </c>
      <c r="H52" s="1">
        <f t="shared" si="9"/>
        <v>155733.79999999999</v>
      </c>
      <c r="I52" s="1">
        <f t="shared" si="9"/>
        <v>188233.4</v>
      </c>
      <c r="J52" s="1">
        <f t="shared" si="9"/>
        <v>278460.39999999997</v>
      </c>
      <c r="K52" s="1">
        <f t="shared" si="9"/>
        <v>271706.8</v>
      </c>
      <c r="L52" s="1">
        <f t="shared" si="9"/>
        <v>327718.2</v>
      </c>
      <c r="M52" s="1">
        <f t="shared" si="9"/>
        <v>345423.99999999994</v>
      </c>
      <c r="N52" s="1">
        <f t="shared" si="9"/>
        <v>259311.39999999997</v>
      </c>
      <c r="O52" s="1">
        <f t="shared" si="9"/>
        <v>213939.90000000002</v>
      </c>
      <c r="P52" s="1">
        <f t="shared" si="9"/>
        <v>190027.8</v>
      </c>
      <c r="Q52" s="1">
        <f t="shared" si="9"/>
        <v>185708.9</v>
      </c>
      <c r="R52" s="1">
        <f t="shared" si="8"/>
        <v>2896908.5999999996</v>
      </c>
      <c r="S52" s="64"/>
      <c r="T52" s="1"/>
      <c r="V52" s="19"/>
    </row>
    <row r="53" spans="1:22" x14ac:dyDescent="0.4">
      <c r="A53" s="20">
        <f t="shared" si="1"/>
        <v>46</v>
      </c>
      <c r="B53" t="s">
        <v>747</v>
      </c>
      <c r="E53" s="20"/>
      <c r="F53" s="19"/>
      <c r="G53" s="19"/>
      <c r="H53" s="19"/>
      <c r="I53" s="19"/>
      <c r="J53" s="19"/>
      <c r="K53" s="19"/>
      <c r="L53" s="19"/>
      <c r="M53" s="19"/>
      <c r="N53" s="19"/>
      <c r="O53" s="19"/>
      <c r="P53" s="19"/>
      <c r="Q53" s="19"/>
      <c r="R53" s="19">
        <f>SUM(F53:Q53)</f>
        <v>0</v>
      </c>
      <c r="T53" s="1"/>
      <c r="V53" s="19"/>
    </row>
    <row r="54" spans="1:22" x14ac:dyDescent="0.4">
      <c r="A54" s="20">
        <f t="shared" si="1"/>
        <v>47</v>
      </c>
      <c r="B54" t="s">
        <v>819</v>
      </c>
      <c r="C54" t="s">
        <v>3</v>
      </c>
      <c r="F54" s="118">
        <v>-1543</v>
      </c>
      <c r="G54" s="118">
        <v>0</v>
      </c>
      <c r="H54" s="118">
        <v>-1022</v>
      </c>
      <c r="I54" s="118">
        <v>-6023</v>
      </c>
      <c r="J54" s="118">
        <v>-91.1</v>
      </c>
      <c r="K54" s="118">
        <v>-12299.9</v>
      </c>
      <c r="L54" s="118">
        <v>-1.5</v>
      </c>
      <c r="M54" s="118">
        <v>-1112</v>
      </c>
      <c r="N54" s="118">
        <v>-5118</v>
      </c>
      <c r="O54" s="118">
        <v>-2026</v>
      </c>
      <c r="P54" s="118">
        <v>-878.5</v>
      </c>
      <c r="Q54" s="118">
        <v>-5154</v>
      </c>
      <c r="R54" s="19">
        <f>SUM(F54:Q54)</f>
        <v>-35269</v>
      </c>
      <c r="T54" s="1"/>
      <c r="V54" s="19"/>
    </row>
    <row r="55" spans="1:22" x14ac:dyDescent="0.4">
      <c r="A55" s="20">
        <f t="shared" si="1"/>
        <v>48</v>
      </c>
      <c r="B55" t="s">
        <v>820</v>
      </c>
      <c r="C55" t="s">
        <v>3</v>
      </c>
      <c r="F55" s="118">
        <v>20000</v>
      </c>
      <c r="G55" s="118">
        <v>20000</v>
      </c>
      <c r="H55" s="118">
        <v>20000</v>
      </c>
      <c r="I55" s="118">
        <v>20000</v>
      </c>
      <c r="J55" s="118">
        <v>20000</v>
      </c>
      <c r="K55" s="118">
        <v>20000</v>
      </c>
      <c r="L55" s="118">
        <v>20000</v>
      </c>
      <c r="M55" s="118">
        <v>20000</v>
      </c>
      <c r="N55" s="118">
        <v>20000</v>
      </c>
      <c r="O55" s="118">
        <v>20000</v>
      </c>
      <c r="P55" s="118">
        <v>20000</v>
      </c>
      <c r="Q55" s="118">
        <v>20000</v>
      </c>
      <c r="R55" s="19">
        <f t="shared" ref="R55" si="10">SUM(F55:Q55)</f>
        <v>240000</v>
      </c>
      <c r="T55" s="1"/>
      <c r="V55" s="19"/>
    </row>
    <row r="56" spans="1:22" x14ac:dyDescent="0.4">
      <c r="A56" s="20">
        <f t="shared" si="1"/>
        <v>49</v>
      </c>
      <c r="B56" t="s">
        <v>127</v>
      </c>
      <c r="F56" s="19">
        <f>SUM(F52:F55)</f>
        <v>258821.4</v>
      </c>
      <c r="G56" s="19">
        <f t="shared" ref="G56:Q56" si="11">SUM(G52:G55)</f>
        <v>260279.6</v>
      </c>
      <c r="H56" s="19">
        <f t="shared" si="11"/>
        <v>174711.8</v>
      </c>
      <c r="I56" s="19">
        <f t="shared" si="11"/>
        <v>202210.4</v>
      </c>
      <c r="J56" s="19">
        <f t="shared" si="11"/>
        <v>298369.3</v>
      </c>
      <c r="K56" s="19">
        <f t="shared" si="11"/>
        <v>279406.90000000002</v>
      </c>
      <c r="L56" s="19">
        <f t="shared" si="11"/>
        <v>347716.7</v>
      </c>
      <c r="M56" s="19">
        <f t="shared" si="11"/>
        <v>364311.99999999994</v>
      </c>
      <c r="N56" s="19">
        <f t="shared" si="11"/>
        <v>274193.39999999997</v>
      </c>
      <c r="O56" s="19">
        <f t="shared" si="11"/>
        <v>231913.90000000002</v>
      </c>
      <c r="P56" s="19">
        <f t="shared" si="11"/>
        <v>209149.3</v>
      </c>
      <c r="Q56" s="19">
        <f t="shared" si="11"/>
        <v>200554.9</v>
      </c>
      <c r="R56" s="19">
        <f t="shared" si="8"/>
        <v>3101639.5999999992</v>
      </c>
      <c r="T56" s="1"/>
      <c r="V56" s="19"/>
    </row>
    <row r="57" spans="1:22" x14ac:dyDescent="0.4">
      <c r="A57" s="20">
        <f t="shared" si="1"/>
        <v>50</v>
      </c>
      <c r="T57" s="1"/>
      <c r="V57" s="19"/>
    </row>
    <row r="58" spans="1:22" x14ac:dyDescent="0.4">
      <c r="A58" s="20">
        <f t="shared" si="1"/>
        <v>51</v>
      </c>
      <c r="B58" s="14" t="s">
        <v>748</v>
      </c>
      <c r="C58" s="20"/>
      <c r="F58" s="1"/>
      <c r="G58" s="1"/>
      <c r="H58" s="1"/>
      <c r="I58" s="1"/>
      <c r="J58" s="1"/>
      <c r="K58" s="1"/>
      <c r="L58" s="1"/>
      <c r="M58" s="1"/>
      <c r="N58" s="1"/>
      <c r="O58" s="1"/>
      <c r="P58" s="1"/>
      <c r="Q58" s="1"/>
      <c r="R58" s="1"/>
      <c r="T58" s="1"/>
      <c r="V58" s="12"/>
    </row>
    <row r="59" spans="1:22" x14ac:dyDescent="0.4">
      <c r="A59" s="20">
        <f t="shared" si="1"/>
        <v>52</v>
      </c>
      <c r="C59" s="20" t="s">
        <v>3</v>
      </c>
      <c r="D59">
        <v>1</v>
      </c>
      <c r="E59" s="20"/>
      <c r="F59" s="118"/>
      <c r="G59" s="118"/>
      <c r="H59" s="118"/>
      <c r="I59" s="118"/>
      <c r="J59" s="118"/>
      <c r="K59" s="118"/>
      <c r="L59" s="118"/>
      <c r="M59" s="118"/>
      <c r="N59" s="118"/>
      <c r="O59" s="118"/>
      <c r="P59" s="118"/>
      <c r="Q59" s="118"/>
      <c r="R59" s="1">
        <f t="shared" ref="R59:R61" si="12">SUM(F59:Q59)</f>
        <v>0</v>
      </c>
      <c r="V59" s="19"/>
    </row>
    <row r="60" spans="1:22" x14ac:dyDescent="0.4">
      <c r="A60" s="20">
        <f t="shared" si="1"/>
        <v>53</v>
      </c>
      <c r="C60" s="20" t="s">
        <v>3</v>
      </c>
      <c r="D60">
        <v>1</v>
      </c>
      <c r="E60" s="20"/>
      <c r="F60" s="118"/>
      <c r="G60" s="118"/>
      <c r="H60" s="118"/>
      <c r="I60" s="118"/>
      <c r="J60" s="118"/>
      <c r="K60" s="118"/>
      <c r="L60" s="118"/>
      <c r="M60" s="118"/>
      <c r="N60" s="118"/>
      <c r="O60" s="118"/>
      <c r="P60" s="118"/>
      <c r="Q60" s="118"/>
      <c r="R60" s="1">
        <f t="shared" si="12"/>
        <v>0</v>
      </c>
      <c r="V60" s="19"/>
    </row>
    <row r="61" spans="1:22" x14ac:dyDescent="0.4">
      <c r="A61" s="20">
        <f t="shared" si="1"/>
        <v>54</v>
      </c>
      <c r="B61" t="s">
        <v>0</v>
      </c>
      <c r="F61" s="1">
        <f t="shared" ref="F61:Q61" si="13">SUM(F59:F60)</f>
        <v>0</v>
      </c>
      <c r="G61" s="1">
        <f t="shared" si="13"/>
        <v>0</v>
      </c>
      <c r="H61" s="1">
        <f t="shared" si="13"/>
        <v>0</v>
      </c>
      <c r="I61" s="1">
        <f t="shared" si="13"/>
        <v>0</v>
      </c>
      <c r="J61" s="1">
        <f t="shared" si="13"/>
        <v>0</v>
      </c>
      <c r="K61" s="1">
        <f t="shared" si="13"/>
        <v>0</v>
      </c>
      <c r="L61" s="1">
        <f t="shared" si="13"/>
        <v>0</v>
      </c>
      <c r="M61" s="1">
        <f t="shared" si="13"/>
        <v>0</v>
      </c>
      <c r="N61" s="1">
        <f t="shared" si="13"/>
        <v>0</v>
      </c>
      <c r="O61" s="1">
        <f t="shared" si="13"/>
        <v>0</v>
      </c>
      <c r="P61" s="1">
        <f t="shared" si="13"/>
        <v>0</v>
      </c>
      <c r="Q61" s="1">
        <f t="shared" si="13"/>
        <v>0</v>
      </c>
      <c r="R61" s="1">
        <f t="shared" si="12"/>
        <v>0</v>
      </c>
    </row>
    <row r="62" spans="1:22" x14ac:dyDescent="0.4">
      <c r="A62" s="20">
        <f t="shared" si="1"/>
        <v>55</v>
      </c>
      <c r="B62" t="s">
        <v>740</v>
      </c>
      <c r="F62" s="19"/>
      <c r="G62" s="19"/>
      <c r="H62" s="19"/>
      <c r="I62" s="19"/>
      <c r="J62" s="19"/>
      <c r="K62" s="19"/>
      <c r="L62" s="19"/>
      <c r="M62" s="19"/>
      <c r="N62" s="19"/>
      <c r="O62" s="19"/>
      <c r="P62" s="19"/>
      <c r="Q62" s="19"/>
      <c r="R62" s="19">
        <f>SUM(F62:Q62)</f>
        <v>0</v>
      </c>
    </row>
    <row r="63" spans="1:22" x14ac:dyDescent="0.4">
      <c r="A63" s="20">
        <f t="shared" si="1"/>
        <v>56</v>
      </c>
      <c r="B63" t="s">
        <v>127</v>
      </c>
      <c r="F63" s="19">
        <f>SUM(F61:F62)</f>
        <v>0</v>
      </c>
      <c r="G63" s="19">
        <f t="shared" ref="G63:Q63" si="14">SUM(G61:G62)</f>
        <v>0</v>
      </c>
      <c r="H63" s="19">
        <f t="shared" si="14"/>
        <v>0</v>
      </c>
      <c r="I63" s="19">
        <f t="shared" si="14"/>
        <v>0</v>
      </c>
      <c r="J63" s="19">
        <f t="shared" si="14"/>
        <v>0</v>
      </c>
      <c r="K63" s="19">
        <f t="shared" si="14"/>
        <v>0</v>
      </c>
      <c r="L63" s="19">
        <f t="shared" si="14"/>
        <v>0</v>
      </c>
      <c r="M63" s="19">
        <f t="shared" si="14"/>
        <v>0</v>
      </c>
      <c r="N63" s="19">
        <f t="shared" si="14"/>
        <v>0</v>
      </c>
      <c r="O63" s="19">
        <f t="shared" si="14"/>
        <v>0</v>
      </c>
      <c r="P63" s="19">
        <f t="shared" si="14"/>
        <v>0</v>
      </c>
      <c r="Q63" s="19">
        <f t="shared" si="14"/>
        <v>0</v>
      </c>
      <c r="R63" s="19">
        <f t="shared" ref="R63" si="15">SUM(F63:Q63)</f>
        <v>0</v>
      </c>
    </row>
    <row r="64" spans="1:22" x14ac:dyDescent="0.4">
      <c r="A64" s="20">
        <f t="shared" si="1"/>
        <v>57</v>
      </c>
    </row>
    <row r="65" spans="1:18" x14ac:dyDescent="0.4">
      <c r="A65" s="20">
        <f t="shared" si="1"/>
        <v>58</v>
      </c>
      <c r="B65" s="53" t="s">
        <v>776</v>
      </c>
      <c r="F65" s="1">
        <f t="shared" ref="F65:Q65" si="16">+F14+F29+F56+F63</f>
        <v>283449</v>
      </c>
      <c r="G65" s="1">
        <f t="shared" si="16"/>
        <v>292083.90000000002</v>
      </c>
      <c r="H65" s="1">
        <f t="shared" si="16"/>
        <v>200963.8</v>
      </c>
      <c r="I65" s="1">
        <f t="shared" si="16"/>
        <v>226157.5</v>
      </c>
      <c r="J65" s="1">
        <f t="shared" si="16"/>
        <v>326517.2</v>
      </c>
      <c r="K65" s="1">
        <f t="shared" si="16"/>
        <v>309800.2</v>
      </c>
      <c r="L65" s="1">
        <f t="shared" si="16"/>
        <v>377816.8</v>
      </c>
      <c r="M65" s="1">
        <f t="shared" si="16"/>
        <v>393662.59999999992</v>
      </c>
      <c r="N65" s="1">
        <f t="shared" si="16"/>
        <v>307456.8</v>
      </c>
      <c r="O65" s="1">
        <f t="shared" si="16"/>
        <v>259848.60000000003</v>
      </c>
      <c r="P65" s="1">
        <f t="shared" si="16"/>
        <v>238697.8</v>
      </c>
      <c r="Q65" s="1">
        <f t="shared" si="16"/>
        <v>232500.4</v>
      </c>
      <c r="R65" s="19">
        <f>SUM(F65:Q65)</f>
        <v>3448954.5999999996</v>
      </c>
    </row>
    <row r="66" spans="1:18" x14ac:dyDescent="0.4">
      <c r="A66" s="20"/>
    </row>
    <row r="67" spans="1:18" x14ac:dyDescent="0.4">
      <c r="A67" s="20"/>
    </row>
    <row r="68" spans="1:18" x14ac:dyDescent="0.4">
      <c r="A68" s="20"/>
    </row>
    <row r="69" spans="1:18" x14ac:dyDescent="0.4">
      <c r="A69" s="20"/>
    </row>
    <row r="70" spans="1:18" x14ac:dyDescent="0.4">
      <c r="A70" s="20"/>
    </row>
  </sheetData>
  <mergeCells count="2">
    <mergeCell ref="B1:R1"/>
    <mergeCell ref="B2:R2"/>
  </mergeCells>
  <printOptions horizontalCentered="1"/>
  <pageMargins left="0.25" right="0.25" top="0.75" bottom="0.75" header="0.3" footer="0.3"/>
  <pageSetup scale="53" orientation="landscape" r:id="rId1"/>
  <headerFooter>
    <oddHeader>&amp;RSchedule J-1.0</oddHeader>
  </headerFooter>
  <ignoredErrors>
    <ignoredError sqref="G28:R28"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4D123-932A-4C07-95DA-34D62C840543}">
  <sheetPr>
    <tabColor rgb="FF00B050"/>
  </sheetPr>
  <dimension ref="A1:AO522"/>
  <sheetViews>
    <sheetView zoomScaleNormal="100" zoomScaleSheetLayoutView="25" workbookViewId="0">
      <pane xSplit="1" ySplit="6" topLeftCell="B7" activePane="bottomRight" state="frozen"/>
      <selection pane="topRight" activeCell="B1" sqref="B1"/>
      <selection pane="bottomLeft" activeCell="A7" sqref="A7"/>
      <selection pane="bottomRight" activeCell="B7" sqref="B7"/>
    </sheetView>
  </sheetViews>
  <sheetFormatPr defaultRowHeight="14.6" x14ac:dyDescent="0.4"/>
  <cols>
    <col min="2" max="2" width="8.69140625" bestFit="1" customWidth="1"/>
    <col min="3" max="3" width="58.15234375" customWidth="1"/>
    <col min="4" max="4" width="9.84375" customWidth="1"/>
    <col min="5" max="5" width="16" customWidth="1"/>
    <col min="6" max="6" width="13.84375" customWidth="1"/>
    <col min="7" max="7" width="11.15234375" customWidth="1"/>
    <col min="8" max="8" width="14.23046875" customWidth="1"/>
    <col min="9" max="9" width="14.3828125" customWidth="1"/>
    <col min="10" max="10" width="14.15234375" customWidth="1"/>
    <col min="12" max="12" width="8.69140625" bestFit="1" customWidth="1"/>
    <col min="13" max="13" width="63.84375" customWidth="1"/>
    <col min="14" max="14" width="15.84375" customWidth="1"/>
    <col min="15" max="15" width="14.23046875" customWidth="1"/>
    <col min="16" max="16" width="14.15234375" customWidth="1"/>
    <col min="17" max="17" width="12.84375" customWidth="1"/>
    <col min="18" max="18" width="11.53515625" customWidth="1"/>
    <col min="19" max="19" width="16.15234375" customWidth="1"/>
    <col min="21" max="21" width="8.69140625" bestFit="1" customWidth="1"/>
    <col min="22" max="22" width="73" customWidth="1"/>
    <col min="23" max="23" width="14" customWidth="1"/>
    <col min="24" max="24" width="14.69140625" customWidth="1"/>
    <col min="26" max="26" width="8.69140625" bestFit="1" customWidth="1"/>
    <col min="27" max="27" width="39" customWidth="1"/>
    <col min="28" max="28" width="19.69140625" customWidth="1"/>
    <col min="29" max="29" width="21.3828125" customWidth="1"/>
    <col min="30" max="30" width="21.53515625" customWidth="1"/>
    <col min="31" max="31" width="16.15234375" customWidth="1"/>
    <col min="32" max="32" width="15.15234375" customWidth="1"/>
    <col min="35" max="35" width="8.69140625" bestFit="1" customWidth="1"/>
    <col min="36" max="36" width="57.53515625" customWidth="1"/>
    <col min="37" max="37" width="12.84375" customWidth="1"/>
    <col min="38" max="38" width="14.84375" customWidth="1"/>
    <col min="39" max="39" width="12.53515625" customWidth="1"/>
  </cols>
  <sheetData>
    <row r="1" spans="1:41" x14ac:dyDescent="0.4">
      <c r="A1" s="58" t="s">
        <v>27</v>
      </c>
      <c r="B1" s="58"/>
      <c r="C1" s="58"/>
      <c r="D1" s="58"/>
      <c r="E1" s="58"/>
      <c r="F1" s="58"/>
      <c r="G1" s="58"/>
      <c r="H1" s="58"/>
      <c r="I1" s="58"/>
      <c r="J1" s="58"/>
    </row>
    <row r="2" spans="1:41" x14ac:dyDescent="0.4">
      <c r="A2" s="58" t="s">
        <v>1822</v>
      </c>
      <c r="B2" s="58"/>
      <c r="C2" s="58"/>
      <c r="D2" s="58"/>
      <c r="E2" s="58"/>
      <c r="F2" s="58"/>
      <c r="G2" s="58"/>
      <c r="H2" s="58"/>
      <c r="I2" s="58"/>
      <c r="J2" s="58"/>
      <c r="R2" s="6"/>
      <c r="S2" s="187"/>
      <c r="X2" s="187"/>
      <c r="AF2" s="187"/>
      <c r="AO2" t="s">
        <v>1820</v>
      </c>
    </row>
    <row r="3" spans="1:41" x14ac:dyDescent="0.4">
      <c r="A3" s="58"/>
      <c r="B3" s="58"/>
      <c r="C3" s="58"/>
      <c r="D3" s="58"/>
      <c r="E3" s="58"/>
      <c r="F3" s="58"/>
      <c r="G3" s="58"/>
      <c r="H3" s="58"/>
      <c r="I3" s="58"/>
      <c r="J3" s="58"/>
    </row>
    <row r="4" spans="1:41" ht="15" thickBot="1" x14ac:dyDescent="0.45">
      <c r="B4" t="s">
        <v>1784</v>
      </c>
      <c r="L4" t="s">
        <v>1786</v>
      </c>
      <c r="U4" t="s">
        <v>1787</v>
      </c>
      <c r="Z4" t="s">
        <v>1680</v>
      </c>
      <c r="AI4" t="s">
        <v>1821</v>
      </c>
    </row>
    <row r="5" spans="1:41" ht="18.45" customHeight="1" x14ac:dyDescent="0.4">
      <c r="B5" s="96" t="s">
        <v>859</v>
      </c>
      <c r="C5" s="94"/>
      <c r="D5" s="94"/>
      <c r="E5" s="94"/>
      <c r="F5" s="94"/>
      <c r="G5" s="94"/>
      <c r="H5" s="94"/>
      <c r="I5" s="94"/>
      <c r="J5" s="95"/>
      <c r="L5" s="96" t="s">
        <v>871</v>
      </c>
      <c r="M5" s="94"/>
      <c r="N5" s="94"/>
      <c r="O5" s="94"/>
      <c r="P5" s="94"/>
      <c r="Q5" s="94"/>
      <c r="R5" s="94"/>
      <c r="S5" s="95"/>
      <c r="U5" s="96" t="s">
        <v>904</v>
      </c>
      <c r="V5" s="94"/>
      <c r="W5" s="94"/>
      <c r="X5" s="95"/>
      <c r="Z5" s="96" t="s">
        <v>1694</v>
      </c>
      <c r="AA5" s="127"/>
      <c r="AB5" s="127"/>
      <c r="AC5" s="127"/>
      <c r="AD5" s="127"/>
      <c r="AE5" s="127"/>
      <c r="AF5" s="128"/>
      <c r="AI5" s="96" t="s">
        <v>1803</v>
      </c>
      <c r="AJ5" s="183"/>
      <c r="AK5" s="183"/>
      <c r="AL5" s="184"/>
      <c r="AM5" s="185"/>
    </row>
    <row r="6" spans="1:41" s="88" customFormat="1" ht="118.5" customHeight="1" thickBot="1" x14ac:dyDescent="0.45">
      <c r="B6" s="91" t="s">
        <v>857</v>
      </c>
      <c r="C6" s="92" t="s">
        <v>860</v>
      </c>
      <c r="D6" s="92" t="s">
        <v>861</v>
      </c>
      <c r="E6" s="92" t="s">
        <v>862</v>
      </c>
      <c r="F6" s="92" t="s">
        <v>863</v>
      </c>
      <c r="G6" s="92" t="s">
        <v>864</v>
      </c>
      <c r="H6" s="92" t="s">
        <v>865</v>
      </c>
      <c r="I6" s="92" t="s">
        <v>866</v>
      </c>
      <c r="J6" s="93" t="s">
        <v>867</v>
      </c>
      <c r="L6" s="163" t="s">
        <v>857</v>
      </c>
      <c r="M6" s="164" t="s">
        <v>872</v>
      </c>
      <c r="N6" s="164" t="s">
        <v>873</v>
      </c>
      <c r="O6" s="164" t="s">
        <v>874</v>
      </c>
      <c r="P6" s="164" t="s">
        <v>875</v>
      </c>
      <c r="Q6" s="164" t="s">
        <v>876</v>
      </c>
      <c r="R6" s="164" t="s">
        <v>877</v>
      </c>
      <c r="S6" s="165" t="s">
        <v>878</v>
      </c>
      <c r="U6" s="163" t="s">
        <v>857</v>
      </c>
      <c r="V6" s="164" t="s">
        <v>872</v>
      </c>
      <c r="W6" s="164" t="s">
        <v>905</v>
      </c>
      <c r="X6" s="165" t="s">
        <v>1688</v>
      </c>
      <c r="Z6" s="175" t="s">
        <v>1681</v>
      </c>
      <c r="AA6" s="176" t="s">
        <v>1689</v>
      </c>
      <c r="AB6" s="176" t="s">
        <v>1690</v>
      </c>
      <c r="AC6" s="177" t="s">
        <v>1691</v>
      </c>
      <c r="AD6" s="176" t="s">
        <v>1692</v>
      </c>
      <c r="AE6" s="177" t="s">
        <v>1693</v>
      </c>
      <c r="AF6" s="178" t="s">
        <v>0</v>
      </c>
      <c r="AI6" s="163" t="s">
        <v>1681</v>
      </c>
      <c r="AJ6" s="164" t="s">
        <v>1799</v>
      </c>
      <c r="AK6" s="164" t="s">
        <v>1800</v>
      </c>
      <c r="AL6" s="164" t="s">
        <v>1801</v>
      </c>
      <c r="AM6" s="165" t="s">
        <v>1802</v>
      </c>
    </row>
    <row r="7" spans="1:41" x14ac:dyDescent="0.4">
      <c r="B7" s="97">
        <v>1</v>
      </c>
      <c r="C7" s="98" t="s">
        <v>1695</v>
      </c>
      <c r="D7" s="179" t="s">
        <v>858</v>
      </c>
      <c r="E7" s="160" t="s">
        <v>858</v>
      </c>
      <c r="F7" s="160" t="s">
        <v>858</v>
      </c>
      <c r="G7" s="160" t="s">
        <v>858</v>
      </c>
      <c r="H7" s="160" t="s">
        <v>858</v>
      </c>
      <c r="I7" s="160" t="s">
        <v>858</v>
      </c>
      <c r="J7" s="155" t="s">
        <v>858</v>
      </c>
      <c r="L7" s="89">
        <v>1</v>
      </c>
      <c r="M7" s="53" t="s">
        <v>879</v>
      </c>
      <c r="N7" s="166"/>
      <c r="O7" s="167"/>
      <c r="P7" s="167"/>
      <c r="Q7" s="167"/>
      <c r="R7" s="167"/>
      <c r="S7" s="168"/>
      <c r="U7" s="89">
        <v>1</v>
      </c>
      <c r="V7" s="53" t="s">
        <v>906</v>
      </c>
      <c r="W7" s="169"/>
      <c r="X7" s="170"/>
      <c r="Z7" s="171">
        <v>1</v>
      </c>
      <c r="AA7" s="172" t="s">
        <v>419</v>
      </c>
      <c r="AB7" s="173"/>
      <c r="AC7" s="173"/>
      <c r="AD7" s="173"/>
      <c r="AE7" s="173"/>
      <c r="AF7" s="174"/>
      <c r="AI7" s="89">
        <v>19</v>
      </c>
      <c r="AJ7" t="s">
        <v>1788</v>
      </c>
      <c r="AK7" s="181"/>
      <c r="AL7" s="181"/>
      <c r="AM7" s="182"/>
    </row>
    <row r="8" spans="1:41" ht="14.5" customHeight="1" x14ac:dyDescent="0.4">
      <c r="B8" s="97">
        <v>2</v>
      </c>
      <c r="C8" s="123" t="s">
        <v>1696</v>
      </c>
      <c r="D8" s="179">
        <v>300</v>
      </c>
      <c r="E8" s="119">
        <v>604332465</v>
      </c>
      <c r="F8" s="119">
        <v>520996331</v>
      </c>
      <c r="G8" s="119"/>
      <c r="H8" s="119"/>
      <c r="I8" s="119">
        <v>604332465</v>
      </c>
      <c r="J8" s="120">
        <v>520996331</v>
      </c>
      <c r="L8" s="97">
        <v>2</v>
      </c>
      <c r="M8" s="123" t="s">
        <v>880</v>
      </c>
      <c r="N8" s="119"/>
      <c r="O8" s="119"/>
      <c r="P8" s="119"/>
      <c r="Q8" s="119"/>
      <c r="R8" s="119"/>
      <c r="S8" s="120"/>
      <c r="U8" s="97">
        <v>2</v>
      </c>
      <c r="V8" s="98" t="s">
        <v>907</v>
      </c>
      <c r="W8" s="147"/>
      <c r="X8" s="148"/>
      <c r="Z8" s="130">
        <v>2</v>
      </c>
      <c r="AA8" s="129" t="s">
        <v>412</v>
      </c>
      <c r="AB8" s="119">
        <v>12148567</v>
      </c>
      <c r="AC8" s="119"/>
      <c r="AD8" s="119"/>
      <c r="AE8" s="119"/>
      <c r="AF8" s="120">
        <v>12148567</v>
      </c>
      <c r="AI8" s="89">
        <v>20</v>
      </c>
      <c r="AJ8" t="s">
        <v>1789</v>
      </c>
      <c r="AK8" s="119">
        <v>2643013</v>
      </c>
      <c r="AL8" s="119"/>
      <c r="AM8" s="120">
        <v>2643013</v>
      </c>
    </row>
    <row r="9" spans="1:41" ht="14.5" customHeight="1" x14ac:dyDescent="0.4">
      <c r="B9" s="97">
        <v>3</v>
      </c>
      <c r="C9" s="98" t="s">
        <v>1697</v>
      </c>
      <c r="D9" s="179" t="s">
        <v>858</v>
      </c>
      <c r="E9" s="133"/>
      <c r="F9" s="133"/>
      <c r="G9" s="133"/>
      <c r="H9" s="133"/>
      <c r="I9" s="133"/>
      <c r="J9" s="134"/>
      <c r="L9" s="97">
        <v>3</v>
      </c>
      <c r="M9" s="123" t="s">
        <v>1463</v>
      </c>
      <c r="N9" s="119"/>
      <c r="O9" s="119"/>
      <c r="P9" s="119"/>
      <c r="Q9" s="119"/>
      <c r="R9" s="119"/>
      <c r="S9" s="120"/>
      <c r="U9" s="97">
        <v>3</v>
      </c>
      <c r="V9" s="98" t="s">
        <v>908</v>
      </c>
      <c r="W9" s="147"/>
      <c r="X9" s="148"/>
      <c r="Z9" s="130">
        <v>3</v>
      </c>
      <c r="AA9" s="129" t="s">
        <v>1682</v>
      </c>
      <c r="AB9" s="119"/>
      <c r="AC9" s="119"/>
      <c r="AD9" s="119"/>
      <c r="AE9" s="119"/>
      <c r="AF9" s="120"/>
      <c r="AI9" s="89">
        <v>21</v>
      </c>
      <c r="AJ9" t="s">
        <v>1790</v>
      </c>
      <c r="AK9" s="119">
        <v>2427431</v>
      </c>
      <c r="AL9" s="119"/>
      <c r="AM9" s="120">
        <v>2427431</v>
      </c>
    </row>
    <row r="10" spans="1:41" ht="14.5" customHeight="1" x14ac:dyDescent="0.4">
      <c r="B10" s="97">
        <v>4</v>
      </c>
      <c r="C10" s="123" t="s">
        <v>1698</v>
      </c>
      <c r="D10" s="179">
        <v>320</v>
      </c>
      <c r="E10" s="119">
        <v>462144134</v>
      </c>
      <c r="F10" s="119">
        <v>381242989</v>
      </c>
      <c r="G10" s="119"/>
      <c r="H10" s="119"/>
      <c r="I10" s="119">
        <v>462144134</v>
      </c>
      <c r="J10" s="120">
        <v>381242989</v>
      </c>
      <c r="L10" s="97">
        <v>4</v>
      </c>
      <c r="M10" s="123" t="s">
        <v>1464</v>
      </c>
      <c r="N10" s="119"/>
      <c r="O10" s="119"/>
      <c r="P10" s="119"/>
      <c r="Q10" s="119"/>
      <c r="R10" s="119"/>
      <c r="S10" s="120"/>
      <c r="U10" s="97">
        <v>4</v>
      </c>
      <c r="V10" s="123" t="s">
        <v>909</v>
      </c>
      <c r="W10" s="149">
        <v>7222083</v>
      </c>
      <c r="X10" s="150">
        <v>6846327</v>
      </c>
      <c r="Z10" s="130">
        <v>4</v>
      </c>
      <c r="AA10" s="129" t="s">
        <v>1683</v>
      </c>
      <c r="AB10" s="119"/>
      <c r="AC10" s="119"/>
      <c r="AD10" s="119"/>
      <c r="AE10" s="119"/>
      <c r="AF10" s="120"/>
      <c r="AI10" s="89">
        <v>22</v>
      </c>
      <c r="AJ10" t="s">
        <v>1791</v>
      </c>
      <c r="AK10" s="119">
        <v>562876</v>
      </c>
      <c r="AL10" s="119"/>
      <c r="AM10" s="120">
        <v>562876</v>
      </c>
    </row>
    <row r="11" spans="1:41" ht="14.5" customHeight="1" x14ac:dyDescent="0.4">
      <c r="B11" s="97">
        <v>5</v>
      </c>
      <c r="C11" s="123" t="s">
        <v>1699</v>
      </c>
      <c r="D11" s="179">
        <v>320</v>
      </c>
      <c r="E11" s="119">
        <v>32844937</v>
      </c>
      <c r="F11" s="119">
        <v>30237812</v>
      </c>
      <c r="G11" s="119"/>
      <c r="H11" s="119"/>
      <c r="I11" s="119">
        <v>32844937</v>
      </c>
      <c r="J11" s="120">
        <v>30237812</v>
      </c>
      <c r="L11" s="97">
        <v>5</v>
      </c>
      <c r="M11" s="123" t="s">
        <v>1465</v>
      </c>
      <c r="N11" s="119"/>
      <c r="O11" s="119"/>
      <c r="P11" s="119"/>
      <c r="Q11" s="119"/>
      <c r="R11" s="119"/>
      <c r="S11" s="120"/>
      <c r="U11" s="97">
        <v>5</v>
      </c>
      <c r="V11" s="123" t="s">
        <v>910</v>
      </c>
      <c r="W11" s="149">
        <v>40083459</v>
      </c>
      <c r="X11" s="150">
        <v>37641703</v>
      </c>
      <c r="Z11" s="130">
        <v>5</v>
      </c>
      <c r="AA11" s="129" t="s">
        <v>1684</v>
      </c>
      <c r="AB11" s="119"/>
      <c r="AC11" s="119"/>
      <c r="AD11" s="119"/>
      <c r="AE11" s="119"/>
      <c r="AF11" s="120"/>
      <c r="AI11" s="89">
        <v>22.1</v>
      </c>
      <c r="AJ11" t="s">
        <v>1792</v>
      </c>
      <c r="AK11" s="119"/>
      <c r="AL11" s="119"/>
      <c r="AM11" s="120"/>
    </row>
    <row r="12" spans="1:41" ht="14.5" customHeight="1" x14ac:dyDescent="0.4">
      <c r="B12" s="97">
        <v>6</v>
      </c>
      <c r="C12" s="123" t="s">
        <v>1700</v>
      </c>
      <c r="D12" s="179">
        <v>336</v>
      </c>
      <c r="E12" s="119">
        <v>44488168</v>
      </c>
      <c r="F12" s="119">
        <v>48397097</v>
      </c>
      <c r="G12" s="119"/>
      <c r="H12" s="119"/>
      <c r="I12" s="119">
        <v>44488168</v>
      </c>
      <c r="J12" s="120">
        <v>48397097</v>
      </c>
      <c r="L12" s="97">
        <v>6</v>
      </c>
      <c r="M12" s="98" t="s">
        <v>881</v>
      </c>
      <c r="N12" s="133"/>
      <c r="O12" s="133"/>
      <c r="P12" s="133"/>
      <c r="Q12" s="133"/>
      <c r="R12" s="133"/>
      <c r="S12" s="134"/>
      <c r="U12" s="97">
        <v>6</v>
      </c>
      <c r="V12" s="123" t="s">
        <v>911</v>
      </c>
      <c r="W12" s="149">
        <v>944161</v>
      </c>
      <c r="X12" s="150">
        <v>783018</v>
      </c>
      <c r="Z12" s="130">
        <v>5.0999999999999996</v>
      </c>
      <c r="AA12" s="129" t="s">
        <v>1126</v>
      </c>
      <c r="AB12" s="119"/>
      <c r="AC12" s="119"/>
      <c r="AD12" s="119"/>
      <c r="AE12" s="119"/>
      <c r="AF12" s="120"/>
      <c r="AI12" s="89">
        <v>23</v>
      </c>
      <c r="AJ12" t="s">
        <v>1793</v>
      </c>
      <c r="AK12" s="119"/>
      <c r="AL12" s="119"/>
      <c r="AM12" s="120"/>
    </row>
    <row r="13" spans="1:41" ht="14.5" customHeight="1" x14ac:dyDescent="0.4">
      <c r="B13" s="97">
        <v>7</v>
      </c>
      <c r="C13" s="123" t="s">
        <v>1701</v>
      </c>
      <c r="D13" s="179">
        <v>336</v>
      </c>
      <c r="E13" s="119"/>
      <c r="F13" s="119"/>
      <c r="G13" s="119"/>
      <c r="H13" s="119"/>
      <c r="I13" s="119"/>
      <c r="J13" s="120"/>
      <c r="L13" s="97">
        <v>7</v>
      </c>
      <c r="M13" s="98" t="s">
        <v>882</v>
      </c>
      <c r="N13" s="133"/>
      <c r="O13" s="133"/>
      <c r="P13" s="133"/>
      <c r="Q13" s="133"/>
      <c r="R13" s="133"/>
      <c r="S13" s="134"/>
      <c r="U13" s="97">
        <v>7</v>
      </c>
      <c r="V13" s="123" t="s">
        <v>912</v>
      </c>
      <c r="W13" s="149"/>
      <c r="X13" s="150"/>
      <c r="Z13" s="130">
        <v>5.2</v>
      </c>
      <c r="AA13" s="129" t="s">
        <v>1127</v>
      </c>
      <c r="AB13" s="119"/>
      <c r="AC13" s="119"/>
      <c r="AD13" s="119"/>
      <c r="AE13" s="119"/>
      <c r="AF13" s="120"/>
      <c r="AI13" s="89">
        <v>24</v>
      </c>
      <c r="AJ13" t="s">
        <v>1794</v>
      </c>
      <c r="AK13" s="119">
        <v>1363244</v>
      </c>
      <c r="AL13" s="119"/>
      <c r="AM13" s="120">
        <v>1363244</v>
      </c>
    </row>
    <row r="14" spans="1:41" ht="14.5" customHeight="1" x14ac:dyDescent="0.4">
      <c r="B14" s="97">
        <v>8</v>
      </c>
      <c r="C14" s="123" t="s">
        <v>1702</v>
      </c>
      <c r="D14" s="179">
        <v>336</v>
      </c>
      <c r="E14" s="119"/>
      <c r="F14" s="119"/>
      <c r="G14" s="119"/>
      <c r="H14" s="119"/>
      <c r="I14" s="119"/>
      <c r="J14" s="120"/>
      <c r="L14" s="97">
        <v>8</v>
      </c>
      <c r="M14" s="123" t="s">
        <v>1466</v>
      </c>
      <c r="N14" s="119">
        <v>18429437</v>
      </c>
      <c r="O14" s="119"/>
      <c r="P14" s="119"/>
      <c r="Q14" s="119"/>
      <c r="R14" s="119"/>
      <c r="S14" s="120">
        <v>18429437</v>
      </c>
      <c r="U14" s="97">
        <v>8</v>
      </c>
      <c r="V14" s="123" t="s">
        <v>913</v>
      </c>
      <c r="W14" s="149"/>
      <c r="X14" s="150"/>
      <c r="Z14" s="130">
        <v>5.3</v>
      </c>
      <c r="AA14" s="129" t="s">
        <v>1128</v>
      </c>
      <c r="AB14" s="119"/>
      <c r="AC14" s="119"/>
      <c r="AD14" s="119"/>
      <c r="AE14" s="119"/>
      <c r="AF14" s="120"/>
      <c r="AI14" s="89">
        <v>25</v>
      </c>
      <c r="AJ14" t="s">
        <v>1795</v>
      </c>
      <c r="AK14" s="119"/>
      <c r="AL14" s="119"/>
      <c r="AM14" s="120"/>
    </row>
    <row r="15" spans="1:41" ht="14.5" customHeight="1" x14ac:dyDescent="0.4">
      <c r="B15" s="97">
        <v>9</v>
      </c>
      <c r="C15" s="123" t="s">
        <v>1703</v>
      </c>
      <c r="D15" s="179">
        <v>336</v>
      </c>
      <c r="E15" s="119"/>
      <c r="F15" s="119"/>
      <c r="G15" s="119"/>
      <c r="H15" s="119"/>
      <c r="I15" s="119"/>
      <c r="J15" s="120"/>
      <c r="L15" s="97">
        <v>9</v>
      </c>
      <c r="M15" s="123" t="s">
        <v>1467</v>
      </c>
      <c r="N15" s="119">
        <v>9156689</v>
      </c>
      <c r="O15" s="119">
        <v>645237</v>
      </c>
      <c r="P15" s="119"/>
      <c r="Q15" s="119">
        <v>572057</v>
      </c>
      <c r="R15" s="119"/>
      <c r="S15" s="120">
        <v>10373983</v>
      </c>
      <c r="U15" s="97">
        <v>9</v>
      </c>
      <c r="V15" s="123" t="s">
        <v>914</v>
      </c>
      <c r="W15" s="149">
        <v>2097344</v>
      </c>
      <c r="X15" s="150">
        <v>2018965</v>
      </c>
      <c r="Z15" s="130">
        <v>6</v>
      </c>
      <c r="AA15" s="129" t="s">
        <v>75</v>
      </c>
      <c r="AB15" s="119">
        <v>25543155</v>
      </c>
      <c r="AC15" s="119"/>
      <c r="AD15" s="119"/>
      <c r="AE15" s="119"/>
      <c r="AF15" s="120">
        <v>25543155</v>
      </c>
      <c r="AI15" s="89">
        <v>26</v>
      </c>
      <c r="AJ15" t="s">
        <v>1796</v>
      </c>
      <c r="AK15" s="119"/>
      <c r="AL15" s="119"/>
      <c r="AM15" s="120"/>
    </row>
    <row r="16" spans="1:41" ht="14.5" customHeight="1" x14ac:dyDescent="0.4">
      <c r="B16" s="97">
        <v>10</v>
      </c>
      <c r="C16" s="123" t="s">
        <v>1704</v>
      </c>
      <c r="D16" s="179"/>
      <c r="E16" s="119"/>
      <c r="F16" s="119"/>
      <c r="G16" s="119"/>
      <c r="H16" s="119"/>
      <c r="I16" s="119"/>
      <c r="J16" s="120"/>
      <c r="L16" s="97">
        <v>10</v>
      </c>
      <c r="M16" s="123" t="s">
        <v>1468</v>
      </c>
      <c r="N16" s="119">
        <v>96849320</v>
      </c>
      <c r="O16" s="119">
        <v>80221</v>
      </c>
      <c r="P16" s="119"/>
      <c r="Q16" s="119"/>
      <c r="R16" s="119">
        <v>-123617</v>
      </c>
      <c r="S16" s="120">
        <v>96805924</v>
      </c>
      <c r="U16" s="97">
        <v>10</v>
      </c>
      <c r="V16" s="123" t="s">
        <v>915</v>
      </c>
      <c r="W16" s="149">
        <v>2417747</v>
      </c>
      <c r="X16" s="150">
        <v>2568544</v>
      </c>
      <c r="Z16" s="130">
        <v>7</v>
      </c>
      <c r="AA16" s="129" t="s">
        <v>79</v>
      </c>
      <c r="AB16" s="119">
        <v>2093895</v>
      </c>
      <c r="AC16" s="119"/>
      <c r="AD16" s="119"/>
      <c r="AE16" s="119"/>
      <c r="AF16" s="120">
        <v>2093895</v>
      </c>
      <c r="AI16" s="89">
        <v>27</v>
      </c>
      <c r="AJ16" t="s">
        <v>1797</v>
      </c>
      <c r="AK16" s="119">
        <v>9098470</v>
      </c>
      <c r="AL16" s="119"/>
      <c r="AM16" s="120">
        <v>9098470</v>
      </c>
    </row>
    <row r="17" spans="2:39" ht="14.5" customHeight="1" thickBot="1" x14ac:dyDescent="0.45">
      <c r="B17" s="97">
        <v>11</v>
      </c>
      <c r="C17" s="123" t="s">
        <v>1705</v>
      </c>
      <c r="D17" s="179"/>
      <c r="E17" s="119"/>
      <c r="F17" s="119"/>
      <c r="G17" s="119"/>
      <c r="H17" s="119"/>
      <c r="I17" s="119"/>
      <c r="J17" s="120"/>
      <c r="L17" s="97">
        <v>11</v>
      </c>
      <c r="M17" s="123" t="s">
        <v>883</v>
      </c>
      <c r="N17" s="119"/>
      <c r="O17" s="119"/>
      <c r="P17" s="119"/>
      <c r="Q17" s="119"/>
      <c r="R17" s="119"/>
      <c r="S17" s="120"/>
      <c r="U17" s="97">
        <v>11</v>
      </c>
      <c r="V17" s="123" t="s">
        <v>916</v>
      </c>
      <c r="W17" s="149"/>
      <c r="X17" s="150"/>
      <c r="Z17" s="130">
        <v>8</v>
      </c>
      <c r="AA17" s="129" t="s">
        <v>414</v>
      </c>
      <c r="AB17" s="119">
        <v>3339563</v>
      </c>
      <c r="AC17" s="119"/>
      <c r="AD17" s="119"/>
      <c r="AE17" s="119"/>
      <c r="AF17" s="120">
        <v>3339563</v>
      </c>
      <c r="AI17" s="90">
        <v>28</v>
      </c>
      <c r="AJ17" s="105" t="s">
        <v>1798</v>
      </c>
      <c r="AK17" s="153">
        <v>16095034</v>
      </c>
      <c r="AL17" s="153"/>
      <c r="AM17" s="154">
        <v>16095034</v>
      </c>
    </row>
    <row r="18" spans="2:39" ht="14.5" customHeight="1" x14ac:dyDescent="0.4">
      <c r="B18" s="97">
        <v>12</v>
      </c>
      <c r="C18" s="123" t="s">
        <v>1706</v>
      </c>
      <c r="D18" s="179"/>
      <c r="E18" s="119">
        <v>17043403</v>
      </c>
      <c r="F18" s="119">
        <v>17043403</v>
      </c>
      <c r="G18" s="119"/>
      <c r="H18" s="119"/>
      <c r="I18" s="119">
        <v>17043403</v>
      </c>
      <c r="J18" s="120">
        <v>17043403</v>
      </c>
      <c r="L18" s="97">
        <v>12</v>
      </c>
      <c r="M18" s="123" t="s">
        <v>884</v>
      </c>
      <c r="N18" s="119">
        <v>85933256</v>
      </c>
      <c r="O18" s="119">
        <v>10424276</v>
      </c>
      <c r="P18" s="119">
        <v>19723769</v>
      </c>
      <c r="Q18" s="119"/>
      <c r="R18" s="119"/>
      <c r="S18" s="120">
        <v>76633763</v>
      </c>
      <c r="U18" s="97">
        <v>12</v>
      </c>
      <c r="V18" s="123" t="s">
        <v>917</v>
      </c>
      <c r="W18" s="149">
        <v>8</v>
      </c>
      <c r="X18" s="150"/>
      <c r="Z18" s="130">
        <v>9</v>
      </c>
      <c r="AA18" s="129" t="s">
        <v>1685</v>
      </c>
      <c r="AB18" s="119"/>
      <c r="AC18" s="119"/>
      <c r="AD18" s="119"/>
      <c r="AE18" s="119"/>
      <c r="AF18" s="120"/>
    </row>
    <row r="19" spans="2:39" ht="14.5" customHeight="1" x14ac:dyDescent="0.4">
      <c r="B19" s="97">
        <v>13</v>
      </c>
      <c r="C19" s="123" t="s">
        <v>1707</v>
      </c>
      <c r="D19" s="179"/>
      <c r="E19" s="119">
        <v>28453</v>
      </c>
      <c r="F19" s="119">
        <v>28453</v>
      </c>
      <c r="G19" s="119"/>
      <c r="H19" s="119"/>
      <c r="I19" s="119">
        <v>28453</v>
      </c>
      <c r="J19" s="120">
        <v>28453</v>
      </c>
      <c r="L19" s="97">
        <v>13</v>
      </c>
      <c r="M19" s="123" t="s">
        <v>1469</v>
      </c>
      <c r="N19" s="119">
        <v>38339665</v>
      </c>
      <c r="O19" s="119">
        <v>2497339</v>
      </c>
      <c r="P19" s="119">
        <v>813143</v>
      </c>
      <c r="Q19" s="119"/>
      <c r="R19" s="119">
        <v>-7970374</v>
      </c>
      <c r="S19" s="120">
        <v>32053487</v>
      </c>
      <c r="U19" s="97">
        <v>13</v>
      </c>
      <c r="V19" s="123" t="s">
        <v>918</v>
      </c>
      <c r="W19" s="149">
        <v>52764802</v>
      </c>
      <c r="X19" s="150">
        <v>49858557</v>
      </c>
      <c r="Z19" s="130">
        <v>9.1</v>
      </c>
      <c r="AA19" s="129" t="s">
        <v>1686</v>
      </c>
      <c r="AB19" s="119"/>
      <c r="AC19" s="119"/>
      <c r="AD19" s="119"/>
      <c r="AE19" s="119"/>
      <c r="AF19" s="120"/>
    </row>
    <row r="20" spans="2:39" ht="14.5" customHeight="1" x14ac:dyDescent="0.4">
      <c r="B20" s="97">
        <v>14</v>
      </c>
      <c r="C20" s="123" t="s">
        <v>1708</v>
      </c>
      <c r="D20" s="179">
        <v>262</v>
      </c>
      <c r="E20" s="119">
        <v>5433140</v>
      </c>
      <c r="F20" s="119">
        <v>5443521</v>
      </c>
      <c r="G20" s="119"/>
      <c r="H20" s="119"/>
      <c r="I20" s="119">
        <v>5433140</v>
      </c>
      <c r="J20" s="120">
        <v>5443521</v>
      </c>
      <c r="L20" s="97">
        <v>13.1</v>
      </c>
      <c r="M20" s="123" t="s">
        <v>1412</v>
      </c>
      <c r="N20" s="119"/>
      <c r="O20" s="119"/>
      <c r="P20" s="119"/>
      <c r="Q20" s="119"/>
      <c r="R20" s="119">
        <v>123617</v>
      </c>
      <c r="S20" s="120">
        <v>123617</v>
      </c>
      <c r="U20" s="97">
        <v>14</v>
      </c>
      <c r="V20" s="98" t="s">
        <v>919</v>
      </c>
      <c r="W20" s="151"/>
      <c r="X20" s="152"/>
      <c r="Z20" s="130">
        <v>10</v>
      </c>
      <c r="AA20" s="129" t="s">
        <v>85</v>
      </c>
      <c r="AB20" s="119">
        <v>1362987</v>
      </c>
      <c r="AC20" s="119"/>
      <c r="AD20" s="119"/>
      <c r="AE20" s="119"/>
      <c r="AF20" s="120">
        <v>1362987</v>
      </c>
    </row>
    <row r="21" spans="2:39" ht="14.5" customHeight="1" x14ac:dyDescent="0.4">
      <c r="B21" s="97">
        <v>15</v>
      </c>
      <c r="C21" s="123" t="s">
        <v>1709</v>
      </c>
      <c r="D21" s="179">
        <v>262</v>
      </c>
      <c r="E21" s="119"/>
      <c r="F21" s="119"/>
      <c r="G21" s="119"/>
      <c r="H21" s="119"/>
      <c r="I21" s="119"/>
      <c r="J21" s="120"/>
      <c r="L21" s="97">
        <v>13.2</v>
      </c>
      <c r="M21" s="123" t="s">
        <v>1413</v>
      </c>
      <c r="N21" s="119"/>
      <c r="O21" s="119"/>
      <c r="P21" s="119"/>
      <c r="Q21" s="119"/>
      <c r="R21" s="119">
        <v>7970374</v>
      </c>
      <c r="S21" s="120">
        <v>7970374</v>
      </c>
      <c r="U21" s="97">
        <v>15</v>
      </c>
      <c r="V21" s="123" t="s">
        <v>920</v>
      </c>
      <c r="W21" s="149"/>
      <c r="X21" s="150"/>
      <c r="Z21" s="130">
        <v>11</v>
      </c>
      <c r="AA21" s="129" t="s">
        <v>1687</v>
      </c>
      <c r="AB21" s="119"/>
      <c r="AC21" s="119"/>
      <c r="AD21" s="119"/>
      <c r="AE21" s="119"/>
      <c r="AF21" s="120"/>
    </row>
    <row r="22" spans="2:39" ht="14.5" customHeight="1" thickBot="1" x14ac:dyDescent="0.45">
      <c r="B22" s="97">
        <v>16</v>
      </c>
      <c r="C22" s="123" t="s">
        <v>1710</v>
      </c>
      <c r="D22" s="179">
        <v>262</v>
      </c>
      <c r="E22" s="119"/>
      <c r="F22" s="119"/>
      <c r="G22" s="119"/>
      <c r="H22" s="119"/>
      <c r="I22" s="119"/>
      <c r="J22" s="120"/>
      <c r="L22" s="97">
        <v>13.3</v>
      </c>
      <c r="M22" s="123" t="s">
        <v>1414</v>
      </c>
      <c r="N22" s="119"/>
      <c r="O22" s="119"/>
      <c r="P22" s="119"/>
      <c r="Q22" s="119"/>
      <c r="R22" s="119">
        <v>10834</v>
      </c>
      <c r="S22" s="120">
        <v>10834</v>
      </c>
      <c r="U22" s="97">
        <v>16</v>
      </c>
      <c r="V22" s="123" t="s">
        <v>921</v>
      </c>
      <c r="W22" s="149"/>
      <c r="X22" s="150"/>
      <c r="Z22" s="131">
        <v>12</v>
      </c>
      <c r="AA22" s="132" t="s">
        <v>233</v>
      </c>
      <c r="AB22" s="153">
        <v>44488167</v>
      </c>
      <c r="AC22" s="153"/>
      <c r="AD22" s="153"/>
      <c r="AE22" s="153"/>
      <c r="AF22" s="154">
        <v>44488167</v>
      </c>
    </row>
    <row r="23" spans="2:39" ht="14.5" customHeight="1" x14ac:dyDescent="0.4">
      <c r="B23" s="97">
        <v>17</v>
      </c>
      <c r="C23" s="123" t="s">
        <v>1711</v>
      </c>
      <c r="D23" s="179" t="s">
        <v>1785</v>
      </c>
      <c r="E23" s="119"/>
      <c r="F23" s="119"/>
      <c r="G23" s="119"/>
      <c r="H23" s="119"/>
      <c r="I23" s="119"/>
      <c r="J23" s="120"/>
      <c r="L23" s="97">
        <v>14</v>
      </c>
      <c r="M23" s="123" t="s">
        <v>1415</v>
      </c>
      <c r="N23" s="119">
        <v>6099000</v>
      </c>
      <c r="O23" s="119"/>
      <c r="P23" s="119"/>
      <c r="Q23" s="119"/>
      <c r="R23" s="119">
        <v>-10834</v>
      </c>
      <c r="S23" s="120">
        <v>6088166</v>
      </c>
      <c r="U23" s="97">
        <v>17</v>
      </c>
      <c r="V23" s="123" t="s">
        <v>922</v>
      </c>
      <c r="W23" s="149">
        <v>6357709</v>
      </c>
      <c r="X23" s="150">
        <v>2822020</v>
      </c>
    </row>
    <row r="24" spans="2:39" ht="14.5" customHeight="1" x14ac:dyDescent="0.4">
      <c r="B24" s="97">
        <v>18</v>
      </c>
      <c r="C24" s="123" t="s">
        <v>1712</v>
      </c>
      <c r="D24" s="179" t="s">
        <v>1785</v>
      </c>
      <c r="E24" s="119"/>
      <c r="F24" s="119"/>
      <c r="G24" s="119"/>
      <c r="H24" s="119"/>
      <c r="I24" s="119"/>
      <c r="J24" s="120"/>
      <c r="L24" s="97">
        <v>15</v>
      </c>
      <c r="M24" s="123" t="s">
        <v>1470</v>
      </c>
      <c r="N24" s="119"/>
      <c r="O24" s="119"/>
      <c r="P24" s="119"/>
      <c r="Q24" s="119"/>
      <c r="R24" s="119"/>
      <c r="S24" s="120"/>
      <c r="U24" s="97">
        <v>18</v>
      </c>
      <c r="V24" s="123" t="s">
        <v>923</v>
      </c>
      <c r="W24" s="149">
        <v>4942337</v>
      </c>
      <c r="X24" s="150">
        <v>4249264</v>
      </c>
    </row>
    <row r="25" spans="2:39" ht="14.5" customHeight="1" x14ac:dyDescent="0.4">
      <c r="B25" s="97">
        <v>19</v>
      </c>
      <c r="C25" s="123" t="s">
        <v>1713</v>
      </c>
      <c r="D25" s="179">
        <v>266</v>
      </c>
      <c r="E25" s="119"/>
      <c r="F25" s="119"/>
      <c r="G25" s="119"/>
      <c r="H25" s="119"/>
      <c r="I25" s="119"/>
      <c r="J25" s="120"/>
      <c r="L25" s="97">
        <v>16</v>
      </c>
      <c r="M25" s="123" t="s">
        <v>1471</v>
      </c>
      <c r="N25" s="119">
        <v>254807367</v>
      </c>
      <c r="O25" s="119">
        <v>13647073</v>
      </c>
      <c r="P25" s="119">
        <v>20536912</v>
      </c>
      <c r="Q25" s="119">
        <v>572057</v>
      </c>
      <c r="R25" s="119">
        <v>0</v>
      </c>
      <c r="S25" s="120">
        <v>248489585</v>
      </c>
      <c r="U25" s="97">
        <v>18.100000000000001</v>
      </c>
      <c r="V25" s="123" t="s">
        <v>1574</v>
      </c>
      <c r="W25" s="149">
        <v>24000</v>
      </c>
      <c r="X25" s="150"/>
    </row>
    <row r="26" spans="2:39" ht="14.5" customHeight="1" x14ac:dyDescent="0.4">
      <c r="B26" s="97">
        <v>20</v>
      </c>
      <c r="C26" s="123" t="s">
        <v>1714</v>
      </c>
      <c r="D26" s="179"/>
      <c r="E26" s="119"/>
      <c r="F26" s="119"/>
      <c r="G26" s="119"/>
      <c r="H26" s="119"/>
      <c r="I26" s="119"/>
      <c r="J26" s="120"/>
      <c r="L26" s="97">
        <v>17</v>
      </c>
      <c r="M26" s="98" t="s">
        <v>885</v>
      </c>
      <c r="N26" s="133"/>
      <c r="O26" s="133"/>
      <c r="P26" s="133"/>
      <c r="Q26" s="133"/>
      <c r="R26" s="133"/>
      <c r="S26" s="134"/>
      <c r="U26" s="97">
        <v>18.2</v>
      </c>
      <c r="V26" s="123" t="s">
        <v>1575</v>
      </c>
      <c r="W26" s="149">
        <v>226573</v>
      </c>
      <c r="X26" s="150"/>
    </row>
    <row r="27" spans="2:39" ht="14.5" customHeight="1" x14ac:dyDescent="0.4">
      <c r="B27" s="97">
        <v>21</v>
      </c>
      <c r="C27" s="123" t="s">
        <v>1715</v>
      </c>
      <c r="D27" s="179"/>
      <c r="E27" s="119"/>
      <c r="F27" s="119"/>
      <c r="G27" s="119"/>
      <c r="H27" s="119"/>
      <c r="I27" s="119"/>
      <c r="J27" s="120"/>
      <c r="L27" s="97">
        <v>18</v>
      </c>
      <c r="M27" s="123" t="s">
        <v>1472</v>
      </c>
      <c r="N27" s="119"/>
      <c r="O27" s="119"/>
      <c r="P27" s="119"/>
      <c r="Q27" s="119"/>
      <c r="R27" s="119"/>
      <c r="S27" s="120"/>
      <c r="U27" s="97">
        <v>18.3</v>
      </c>
      <c r="V27" s="123" t="s">
        <v>1576</v>
      </c>
      <c r="W27" s="149">
        <v>46756</v>
      </c>
      <c r="X27" s="150"/>
    </row>
    <row r="28" spans="2:39" ht="14.5" customHeight="1" x14ac:dyDescent="0.4">
      <c r="B28" s="97">
        <v>22</v>
      </c>
      <c r="C28" s="123" t="s">
        <v>1716</v>
      </c>
      <c r="D28" s="179"/>
      <c r="E28" s="119"/>
      <c r="F28" s="119"/>
      <c r="G28" s="119"/>
      <c r="H28" s="119"/>
      <c r="I28" s="119"/>
      <c r="J28" s="120"/>
      <c r="L28" s="97">
        <v>19</v>
      </c>
      <c r="M28" s="123" t="s">
        <v>1473</v>
      </c>
      <c r="N28" s="119"/>
      <c r="O28" s="119"/>
      <c r="P28" s="119"/>
      <c r="Q28" s="119"/>
      <c r="R28" s="119"/>
      <c r="S28" s="120"/>
      <c r="U28" s="97">
        <v>19</v>
      </c>
      <c r="V28" s="123" t="s">
        <v>924</v>
      </c>
      <c r="W28" s="149">
        <v>0</v>
      </c>
      <c r="X28" s="150">
        <v>0</v>
      </c>
    </row>
    <row r="29" spans="2:39" ht="14.5" customHeight="1" x14ac:dyDescent="0.4">
      <c r="B29" s="97">
        <v>23</v>
      </c>
      <c r="C29" s="123" t="s">
        <v>1717</v>
      </c>
      <c r="D29" s="179"/>
      <c r="E29" s="119"/>
      <c r="F29" s="119"/>
      <c r="G29" s="119"/>
      <c r="H29" s="119"/>
      <c r="I29" s="119"/>
      <c r="J29" s="120"/>
      <c r="L29" s="97">
        <v>20</v>
      </c>
      <c r="M29" s="123" t="s">
        <v>1474</v>
      </c>
      <c r="N29" s="119"/>
      <c r="O29" s="119"/>
      <c r="P29" s="119"/>
      <c r="Q29" s="119"/>
      <c r="R29" s="119"/>
      <c r="S29" s="120"/>
      <c r="U29" s="97">
        <v>20</v>
      </c>
      <c r="V29" s="123" t="s">
        <v>925</v>
      </c>
      <c r="W29" s="149">
        <v>11597375</v>
      </c>
      <c r="X29" s="150">
        <v>7071284</v>
      </c>
    </row>
    <row r="30" spans="2:39" ht="14.5" customHeight="1" x14ac:dyDescent="0.4">
      <c r="B30" s="97">
        <v>24</v>
      </c>
      <c r="C30" s="123" t="s">
        <v>1718</v>
      </c>
      <c r="D30" s="179"/>
      <c r="E30" s="119"/>
      <c r="F30" s="119"/>
      <c r="G30" s="119"/>
      <c r="H30" s="119"/>
      <c r="I30" s="119"/>
      <c r="J30" s="120"/>
      <c r="L30" s="97">
        <v>21</v>
      </c>
      <c r="M30" s="123" t="s">
        <v>886</v>
      </c>
      <c r="N30" s="119"/>
      <c r="O30" s="119"/>
      <c r="P30" s="119"/>
      <c r="Q30" s="119"/>
      <c r="R30" s="119"/>
      <c r="S30" s="120"/>
      <c r="U30" s="97">
        <v>21</v>
      </c>
      <c r="V30" s="123" t="s">
        <v>1577</v>
      </c>
      <c r="W30" s="149">
        <v>64362177</v>
      </c>
      <c r="X30" s="150">
        <v>56929841</v>
      </c>
    </row>
    <row r="31" spans="2:39" ht="14.5" customHeight="1" x14ac:dyDescent="0.4">
      <c r="B31" s="97">
        <v>24.1</v>
      </c>
      <c r="C31" s="123" t="s">
        <v>1719</v>
      </c>
      <c r="D31" s="179"/>
      <c r="E31" s="119"/>
      <c r="F31" s="119"/>
      <c r="G31" s="119"/>
      <c r="H31" s="119"/>
      <c r="I31" s="119"/>
      <c r="J31" s="120"/>
      <c r="L31" s="97">
        <v>22</v>
      </c>
      <c r="M31" s="123" t="s">
        <v>1475</v>
      </c>
      <c r="N31" s="119"/>
      <c r="O31" s="119"/>
      <c r="P31" s="119"/>
      <c r="Q31" s="119"/>
      <c r="R31" s="119"/>
      <c r="S31" s="120"/>
      <c r="U31" s="97">
        <v>22</v>
      </c>
      <c r="V31" s="98" t="s">
        <v>926</v>
      </c>
      <c r="W31" s="151"/>
      <c r="X31" s="152"/>
    </row>
    <row r="32" spans="2:39" ht="14.5" customHeight="1" x14ac:dyDescent="0.4">
      <c r="B32" s="97">
        <v>24.2</v>
      </c>
      <c r="C32" s="123" t="s">
        <v>1720</v>
      </c>
      <c r="D32" s="179"/>
      <c r="E32" s="119"/>
      <c r="F32" s="119"/>
      <c r="G32" s="119"/>
      <c r="H32" s="119"/>
      <c r="I32" s="119"/>
      <c r="J32" s="120"/>
      <c r="L32" s="97">
        <v>22.1</v>
      </c>
      <c r="M32" s="123" t="s">
        <v>1416</v>
      </c>
      <c r="N32" s="119"/>
      <c r="O32" s="119"/>
      <c r="P32" s="119"/>
      <c r="Q32" s="119"/>
      <c r="R32" s="119"/>
      <c r="S32" s="120"/>
      <c r="U32" s="97">
        <v>23</v>
      </c>
      <c r="V32" s="98" t="s">
        <v>908</v>
      </c>
      <c r="W32" s="151"/>
      <c r="X32" s="152"/>
    </row>
    <row r="33" spans="2:24" ht="14.5" customHeight="1" x14ac:dyDescent="0.4">
      <c r="B33" s="97">
        <v>25</v>
      </c>
      <c r="C33" s="123" t="s">
        <v>1721</v>
      </c>
      <c r="D33" s="179"/>
      <c r="E33" s="119">
        <v>561925329</v>
      </c>
      <c r="F33" s="119">
        <v>482336369</v>
      </c>
      <c r="G33" s="119"/>
      <c r="H33" s="119"/>
      <c r="I33" s="119">
        <v>561925329</v>
      </c>
      <c r="J33" s="120">
        <v>482336369</v>
      </c>
      <c r="L33" s="97">
        <v>22.2</v>
      </c>
      <c r="M33" s="123" t="s">
        <v>1417</v>
      </c>
      <c r="N33" s="119"/>
      <c r="O33" s="119"/>
      <c r="P33" s="119"/>
      <c r="Q33" s="119"/>
      <c r="R33" s="119"/>
      <c r="S33" s="120"/>
      <c r="U33" s="97">
        <v>24</v>
      </c>
      <c r="V33" s="123" t="s">
        <v>927</v>
      </c>
      <c r="W33" s="149"/>
      <c r="X33" s="150"/>
    </row>
    <row r="34" spans="2:24" ht="14.5" customHeight="1" x14ac:dyDescent="0.4">
      <c r="B34" s="97">
        <v>27</v>
      </c>
      <c r="C34" s="123" t="s">
        <v>1722</v>
      </c>
      <c r="D34" s="179"/>
      <c r="E34" s="119">
        <v>42407136</v>
      </c>
      <c r="F34" s="119">
        <v>38659962</v>
      </c>
      <c r="G34" s="119"/>
      <c r="H34" s="119"/>
      <c r="I34" s="119">
        <v>42407136</v>
      </c>
      <c r="J34" s="120">
        <v>38659962</v>
      </c>
      <c r="L34" s="97">
        <v>22.3</v>
      </c>
      <c r="M34" s="123" t="s">
        <v>1418</v>
      </c>
      <c r="N34" s="119"/>
      <c r="O34" s="119"/>
      <c r="P34" s="119"/>
      <c r="Q34" s="119"/>
      <c r="R34" s="119"/>
      <c r="S34" s="120"/>
      <c r="U34" s="97">
        <v>25</v>
      </c>
      <c r="V34" s="123" t="s">
        <v>928</v>
      </c>
      <c r="W34" s="149"/>
      <c r="X34" s="150"/>
    </row>
    <row r="35" spans="2:24" ht="14.5" customHeight="1" x14ac:dyDescent="0.4">
      <c r="B35" s="97">
        <v>28</v>
      </c>
      <c r="C35" s="98" t="s">
        <v>1723</v>
      </c>
      <c r="D35" s="179"/>
      <c r="E35" s="133"/>
      <c r="F35" s="133"/>
      <c r="G35" s="133"/>
      <c r="H35" s="133"/>
      <c r="I35" s="133"/>
      <c r="J35" s="134"/>
      <c r="L35" s="97">
        <v>23</v>
      </c>
      <c r="M35" s="123" t="s">
        <v>1476</v>
      </c>
      <c r="N35" s="119"/>
      <c r="O35" s="119"/>
      <c r="P35" s="119"/>
      <c r="Q35" s="119"/>
      <c r="R35" s="119"/>
      <c r="S35" s="120"/>
      <c r="U35" s="97">
        <v>26</v>
      </c>
      <c r="V35" s="123" t="s">
        <v>929</v>
      </c>
      <c r="W35" s="149"/>
      <c r="X35" s="150"/>
    </row>
    <row r="36" spans="2:24" ht="14.5" customHeight="1" x14ac:dyDescent="0.4">
      <c r="B36" s="97">
        <v>29</v>
      </c>
      <c r="C36" s="98" t="s">
        <v>868</v>
      </c>
      <c r="D36" s="179"/>
      <c r="E36" s="133"/>
      <c r="F36" s="133"/>
      <c r="G36" s="133"/>
      <c r="H36" s="133"/>
      <c r="I36" s="121"/>
      <c r="J36" s="122"/>
      <c r="L36" s="97">
        <v>24</v>
      </c>
      <c r="M36" s="123" t="s">
        <v>1477</v>
      </c>
      <c r="N36" s="119"/>
      <c r="O36" s="119"/>
      <c r="P36" s="119"/>
      <c r="Q36" s="119"/>
      <c r="R36" s="119"/>
      <c r="S36" s="120"/>
      <c r="U36" s="97">
        <v>27</v>
      </c>
      <c r="V36" s="123" t="s">
        <v>930</v>
      </c>
      <c r="W36" s="149"/>
      <c r="X36" s="150"/>
    </row>
    <row r="37" spans="2:24" ht="14.5" customHeight="1" x14ac:dyDescent="0.4">
      <c r="B37" s="97">
        <v>30</v>
      </c>
      <c r="C37" s="98" t="s">
        <v>1724</v>
      </c>
      <c r="D37" s="179"/>
      <c r="E37" s="133"/>
      <c r="F37" s="133"/>
      <c r="G37" s="133"/>
      <c r="H37" s="133"/>
      <c r="I37" s="121"/>
      <c r="J37" s="122"/>
      <c r="L37" s="97">
        <v>25</v>
      </c>
      <c r="M37" s="123" t="s">
        <v>1478</v>
      </c>
      <c r="N37" s="119"/>
      <c r="O37" s="119"/>
      <c r="P37" s="119"/>
      <c r="Q37" s="119"/>
      <c r="R37" s="119"/>
      <c r="S37" s="120"/>
      <c r="U37" s="97">
        <v>28</v>
      </c>
      <c r="V37" s="123" t="s">
        <v>931</v>
      </c>
      <c r="W37" s="149"/>
      <c r="X37" s="150"/>
    </row>
    <row r="38" spans="2:24" ht="14.5" customHeight="1" x14ac:dyDescent="0.4">
      <c r="B38" s="97">
        <v>31</v>
      </c>
      <c r="C38" s="123" t="s">
        <v>1725</v>
      </c>
      <c r="D38" s="179"/>
      <c r="E38" s="119"/>
      <c r="F38" s="119"/>
      <c r="G38" s="119"/>
      <c r="H38" s="119"/>
      <c r="I38" s="121"/>
      <c r="J38" s="122"/>
      <c r="L38" s="97">
        <v>26</v>
      </c>
      <c r="M38" s="98" t="s">
        <v>1479</v>
      </c>
      <c r="N38" s="133"/>
      <c r="O38" s="133"/>
      <c r="P38" s="133"/>
      <c r="Q38" s="133"/>
      <c r="R38" s="133"/>
      <c r="S38" s="134"/>
      <c r="U38" s="97">
        <v>29</v>
      </c>
      <c r="V38" s="123" t="s">
        <v>932</v>
      </c>
      <c r="W38" s="149"/>
      <c r="X38" s="150"/>
    </row>
    <row r="39" spans="2:24" ht="14.5" customHeight="1" x14ac:dyDescent="0.4">
      <c r="B39" s="97">
        <v>32</v>
      </c>
      <c r="C39" s="123" t="s">
        <v>1726</v>
      </c>
      <c r="D39" s="179"/>
      <c r="E39" s="119"/>
      <c r="F39" s="119"/>
      <c r="G39" s="119"/>
      <c r="H39" s="119"/>
      <c r="I39" s="121"/>
      <c r="J39" s="122"/>
      <c r="L39" s="97">
        <v>27</v>
      </c>
      <c r="M39" s="123" t="s">
        <v>1480</v>
      </c>
      <c r="N39" s="119"/>
      <c r="O39" s="119"/>
      <c r="P39" s="119"/>
      <c r="Q39" s="119"/>
      <c r="R39" s="119"/>
      <c r="S39" s="120"/>
      <c r="U39" s="97">
        <v>30</v>
      </c>
      <c r="V39" s="123" t="s">
        <v>933</v>
      </c>
      <c r="W39" s="149"/>
      <c r="X39" s="150"/>
    </row>
    <row r="40" spans="2:24" ht="14.5" customHeight="1" x14ac:dyDescent="0.4">
      <c r="B40" s="97">
        <v>33</v>
      </c>
      <c r="C40" s="123" t="s">
        <v>1727</v>
      </c>
      <c r="D40" s="179"/>
      <c r="E40" s="119">
        <v>12067</v>
      </c>
      <c r="F40" s="119">
        <v>12283</v>
      </c>
      <c r="G40" s="119"/>
      <c r="H40" s="119"/>
      <c r="I40" s="121"/>
      <c r="J40" s="122"/>
      <c r="L40" s="97">
        <v>28</v>
      </c>
      <c r="M40" s="123" t="s">
        <v>1481</v>
      </c>
      <c r="N40" s="119"/>
      <c r="O40" s="119"/>
      <c r="P40" s="119"/>
      <c r="Q40" s="119"/>
      <c r="R40" s="119"/>
      <c r="S40" s="120"/>
      <c r="U40" s="97">
        <v>31</v>
      </c>
      <c r="V40" s="123" t="s">
        <v>934</v>
      </c>
      <c r="W40" s="149"/>
      <c r="X40" s="150"/>
    </row>
    <row r="41" spans="2:24" ht="14.5" customHeight="1" x14ac:dyDescent="0.4">
      <c r="B41" s="97">
        <v>34</v>
      </c>
      <c r="C41" s="123" t="s">
        <v>1728</v>
      </c>
      <c r="D41" s="179"/>
      <c r="E41" s="119"/>
      <c r="F41" s="119"/>
      <c r="G41" s="119"/>
      <c r="H41" s="119"/>
      <c r="I41" s="121"/>
      <c r="J41" s="122"/>
      <c r="L41" s="97">
        <v>29</v>
      </c>
      <c r="M41" s="123" t="s">
        <v>1482</v>
      </c>
      <c r="N41" s="119"/>
      <c r="O41" s="119"/>
      <c r="P41" s="119"/>
      <c r="Q41" s="119"/>
      <c r="R41" s="119"/>
      <c r="S41" s="120"/>
      <c r="U41" s="97">
        <v>32</v>
      </c>
      <c r="V41" s="123" t="s">
        <v>935</v>
      </c>
      <c r="W41" s="149"/>
      <c r="X41" s="150"/>
    </row>
    <row r="42" spans="2:24" ht="14.5" customHeight="1" x14ac:dyDescent="0.4">
      <c r="B42" s="97">
        <v>35</v>
      </c>
      <c r="C42" s="123" t="s">
        <v>1729</v>
      </c>
      <c r="D42" s="179"/>
      <c r="E42" s="119"/>
      <c r="F42" s="119"/>
      <c r="G42" s="119"/>
      <c r="H42" s="119"/>
      <c r="I42" s="121"/>
      <c r="J42" s="122"/>
      <c r="L42" s="97">
        <v>30</v>
      </c>
      <c r="M42" s="123" t="s">
        <v>1483</v>
      </c>
      <c r="N42" s="119"/>
      <c r="O42" s="119"/>
      <c r="P42" s="119"/>
      <c r="Q42" s="119"/>
      <c r="R42" s="119"/>
      <c r="S42" s="120"/>
      <c r="U42" s="97">
        <v>33</v>
      </c>
      <c r="V42" s="123" t="s">
        <v>936</v>
      </c>
      <c r="W42" s="149"/>
      <c r="X42" s="150"/>
    </row>
    <row r="43" spans="2:24" ht="14.5" customHeight="1" x14ac:dyDescent="0.4">
      <c r="B43" s="97">
        <v>36</v>
      </c>
      <c r="C43" s="123" t="s">
        <v>1730</v>
      </c>
      <c r="D43" s="179">
        <v>119</v>
      </c>
      <c r="E43" s="119">
        <v>1361129</v>
      </c>
      <c r="F43" s="119">
        <v>1759091</v>
      </c>
      <c r="G43" s="119"/>
      <c r="H43" s="119"/>
      <c r="I43" s="121"/>
      <c r="J43" s="122"/>
      <c r="L43" s="97">
        <v>31</v>
      </c>
      <c r="M43" s="123" t="s">
        <v>1484</v>
      </c>
      <c r="N43" s="119"/>
      <c r="O43" s="119"/>
      <c r="P43" s="119"/>
      <c r="Q43" s="119"/>
      <c r="R43" s="119"/>
      <c r="S43" s="120"/>
      <c r="U43" s="97">
        <v>34</v>
      </c>
      <c r="V43" s="98" t="s">
        <v>919</v>
      </c>
      <c r="W43" s="151"/>
      <c r="X43" s="152"/>
    </row>
    <row r="44" spans="2:24" ht="14.5" customHeight="1" x14ac:dyDescent="0.4">
      <c r="B44" s="97">
        <v>37</v>
      </c>
      <c r="C44" s="123" t="s">
        <v>1731</v>
      </c>
      <c r="D44" s="179"/>
      <c r="E44" s="119">
        <v>11521027</v>
      </c>
      <c r="F44" s="119">
        <v>15961031</v>
      </c>
      <c r="G44" s="119"/>
      <c r="H44" s="119"/>
      <c r="I44" s="121"/>
      <c r="J44" s="122"/>
      <c r="L44" s="97">
        <v>31.1</v>
      </c>
      <c r="M44" s="123" t="s">
        <v>1419</v>
      </c>
      <c r="N44" s="119"/>
      <c r="O44" s="119"/>
      <c r="P44" s="119"/>
      <c r="Q44" s="119"/>
      <c r="R44" s="119"/>
      <c r="S44" s="120"/>
      <c r="U44" s="97">
        <v>35</v>
      </c>
      <c r="V44" s="123" t="s">
        <v>937</v>
      </c>
      <c r="W44" s="149"/>
      <c r="X44" s="150"/>
    </row>
    <row r="45" spans="2:24" ht="14.5" customHeight="1" x14ac:dyDescent="0.4">
      <c r="B45" s="97">
        <v>38</v>
      </c>
      <c r="C45" s="123" t="s">
        <v>1732</v>
      </c>
      <c r="D45" s="179"/>
      <c r="E45" s="119"/>
      <c r="F45" s="119"/>
      <c r="G45" s="119"/>
      <c r="H45" s="119"/>
      <c r="I45" s="121"/>
      <c r="J45" s="122"/>
      <c r="L45" s="97">
        <v>31.2</v>
      </c>
      <c r="M45" s="123" t="s">
        <v>1420</v>
      </c>
      <c r="N45" s="119"/>
      <c r="O45" s="119"/>
      <c r="P45" s="119"/>
      <c r="Q45" s="119"/>
      <c r="R45" s="119"/>
      <c r="S45" s="120"/>
      <c r="U45" s="97">
        <v>36</v>
      </c>
      <c r="V45" s="123" t="s">
        <v>938</v>
      </c>
      <c r="W45" s="149"/>
      <c r="X45" s="150"/>
    </row>
    <row r="46" spans="2:24" ht="14.5" customHeight="1" x14ac:dyDescent="0.4">
      <c r="B46" s="97">
        <v>39</v>
      </c>
      <c r="C46" s="123" t="s">
        <v>1733</v>
      </c>
      <c r="D46" s="179"/>
      <c r="E46" s="119"/>
      <c r="F46" s="119"/>
      <c r="G46" s="119"/>
      <c r="H46" s="119"/>
      <c r="I46" s="121"/>
      <c r="J46" s="122"/>
      <c r="L46" s="97">
        <v>31.3</v>
      </c>
      <c r="M46" s="123" t="s">
        <v>1421</v>
      </c>
      <c r="N46" s="119"/>
      <c r="O46" s="119"/>
      <c r="P46" s="119"/>
      <c r="Q46" s="119"/>
      <c r="R46" s="119"/>
      <c r="S46" s="120"/>
      <c r="U46" s="97">
        <v>37</v>
      </c>
      <c r="V46" s="123" t="s">
        <v>939</v>
      </c>
      <c r="W46" s="149"/>
      <c r="X46" s="150"/>
    </row>
    <row r="47" spans="2:24" ht="14.5" customHeight="1" x14ac:dyDescent="0.4">
      <c r="B47" s="97">
        <v>40</v>
      </c>
      <c r="C47" s="123" t="s">
        <v>1734</v>
      </c>
      <c r="D47" s="179"/>
      <c r="E47" s="119"/>
      <c r="F47" s="119"/>
      <c r="G47" s="119"/>
      <c r="H47" s="119"/>
      <c r="I47" s="121"/>
      <c r="J47" s="122"/>
      <c r="L47" s="97">
        <v>32</v>
      </c>
      <c r="M47" s="123" t="s">
        <v>1485</v>
      </c>
      <c r="N47" s="119"/>
      <c r="O47" s="119"/>
      <c r="P47" s="119"/>
      <c r="Q47" s="119"/>
      <c r="R47" s="119"/>
      <c r="S47" s="120"/>
      <c r="U47" s="97">
        <v>38</v>
      </c>
      <c r="V47" s="123" t="s">
        <v>940</v>
      </c>
      <c r="W47" s="149"/>
      <c r="X47" s="150"/>
    </row>
    <row r="48" spans="2:24" ht="14.5" customHeight="1" x14ac:dyDescent="0.4">
      <c r="B48" s="97">
        <v>41</v>
      </c>
      <c r="C48" s="123" t="s">
        <v>1735</v>
      </c>
      <c r="D48" s="179" t="s">
        <v>858</v>
      </c>
      <c r="E48" s="119">
        <v>12894223</v>
      </c>
      <c r="F48" s="119">
        <v>17732405</v>
      </c>
      <c r="G48" s="119"/>
      <c r="H48" s="119"/>
      <c r="I48" s="121"/>
      <c r="J48" s="122"/>
      <c r="L48" s="97">
        <v>33</v>
      </c>
      <c r="M48" s="123" t="s">
        <v>1486</v>
      </c>
      <c r="N48" s="119"/>
      <c r="O48" s="119"/>
      <c r="P48" s="119"/>
      <c r="Q48" s="119"/>
      <c r="R48" s="119"/>
      <c r="S48" s="120"/>
      <c r="U48" s="97">
        <v>38.1</v>
      </c>
      <c r="V48" s="123" t="s">
        <v>1578</v>
      </c>
      <c r="W48" s="149"/>
      <c r="X48" s="150"/>
    </row>
    <row r="49" spans="2:24" ht="14.5" customHeight="1" x14ac:dyDescent="0.4">
      <c r="B49" s="97">
        <v>42</v>
      </c>
      <c r="C49" s="98" t="s">
        <v>1736</v>
      </c>
      <c r="D49" s="179" t="s">
        <v>858</v>
      </c>
      <c r="E49" s="133"/>
      <c r="F49" s="133"/>
      <c r="G49" s="133"/>
      <c r="H49" s="133"/>
      <c r="I49" s="121"/>
      <c r="J49" s="122"/>
      <c r="L49" s="97">
        <v>34</v>
      </c>
      <c r="M49" s="123" t="s">
        <v>1487</v>
      </c>
      <c r="N49" s="119"/>
      <c r="O49" s="119"/>
      <c r="P49" s="119"/>
      <c r="Q49" s="119"/>
      <c r="R49" s="119"/>
      <c r="S49" s="120"/>
      <c r="U49" s="97">
        <v>38.200000000000003</v>
      </c>
      <c r="V49" s="123" t="s">
        <v>1579</v>
      </c>
      <c r="W49" s="149"/>
      <c r="X49" s="150"/>
    </row>
    <row r="50" spans="2:24" ht="14.5" customHeight="1" x14ac:dyDescent="0.4">
      <c r="B50" s="97">
        <v>43</v>
      </c>
      <c r="C50" s="123" t="s">
        <v>1737</v>
      </c>
      <c r="D50" s="179" t="s">
        <v>858</v>
      </c>
      <c r="E50" s="119"/>
      <c r="F50" s="119"/>
      <c r="G50" s="119"/>
      <c r="H50" s="119"/>
      <c r="I50" s="121"/>
      <c r="J50" s="122"/>
      <c r="L50" s="97">
        <v>35</v>
      </c>
      <c r="M50" s="123" t="s">
        <v>1488</v>
      </c>
      <c r="N50" s="119"/>
      <c r="O50" s="119"/>
      <c r="P50" s="119"/>
      <c r="Q50" s="119"/>
      <c r="R50" s="119"/>
      <c r="S50" s="120"/>
      <c r="U50" s="97">
        <v>38.299999999999997</v>
      </c>
      <c r="V50" s="123" t="s">
        <v>1580</v>
      </c>
      <c r="W50" s="149"/>
      <c r="X50" s="150"/>
    </row>
    <row r="51" spans="2:24" ht="14.5" customHeight="1" x14ac:dyDescent="0.4">
      <c r="B51" s="97">
        <v>44</v>
      </c>
      <c r="C51" s="123" t="s">
        <v>1738</v>
      </c>
      <c r="D51" s="179" t="s">
        <v>858</v>
      </c>
      <c r="E51" s="119"/>
      <c r="F51" s="119"/>
      <c r="G51" s="119"/>
      <c r="H51" s="119"/>
      <c r="I51" s="121"/>
      <c r="J51" s="122"/>
      <c r="L51" s="97">
        <v>35.1</v>
      </c>
      <c r="M51" s="98" t="s">
        <v>1422</v>
      </c>
      <c r="N51" s="133"/>
      <c r="O51" s="133"/>
      <c r="P51" s="133"/>
      <c r="Q51" s="133"/>
      <c r="R51" s="133"/>
      <c r="S51" s="134"/>
      <c r="U51" s="97">
        <v>39</v>
      </c>
      <c r="V51" s="123" t="s">
        <v>941</v>
      </c>
      <c r="W51" s="149"/>
      <c r="X51" s="150"/>
    </row>
    <row r="52" spans="2:24" ht="14.5" customHeight="1" x14ac:dyDescent="0.4">
      <c r="B52" s="97">
        <v>45</v>
      </c>
      <c r="C52" s="123" t="s">
        <v>1739</v>
      </c>
      <c r="D52" s="179" t="s">
        <v>858</v>
      </c>
      <c r="E52" s="119">
        <v>80604</v>
      </c>
      <c r="F52" s="119">
        <v>149286</v>
      </c>
      <c r="G52" s="119"/>
      <c r="H52" s="119"/>
      <c r="I52" s="121"/>
      <c r="J52" s="122"/>
      <c r="L52" s="97">
        <v>35.200000000000003</v>
      </c>
      <c r="M52" s="123" t="s">
        <v>1423</v>
      </c>
      <c r="N52" s="119"/>
      <c r="O52" s="119"/>
      <c r="P52" s="119"/>
      <c r="Q52" s="119"/>
      <c r="R52" s="119"/>
      <c r="S52" s="120"/>
      <c r="U52" s="97">
        <v>40</v>
      </c>
      <c r="V52" s="123" t="s">
        <v>942</v>
      </c>
      <c r="W52" s="149"/>
      <c r="X52" s="150"/>
    </row>
    <row r="53" spans="2:24" ht="14.5" customHeight="1" x14ac:dyDescent="0.4">
      <c r="B53" s="97">
        <v>46</v>
      </c>
      <c r="C53" s="123" t="s">
        <v>1740</v>
      </c>
      <c r="D53" s="179" t="s">
        <v>858</v>
      </c>
      <c r="E53" s="119"/>
      <c r="F53" s="119"/>
      <c r="G53" s="119"/>
      <c r="H53" s="119"/>
      <c r="I53" s="121"/>
      <c r="J53" s="122"/>
      <c r="L53" s="97">
        <v>35.299999999999997</v>
      </c>
      <c r="M53" s="123" t="s">
        <v>1424</v>
      </c>
      <c r="N53" s="119"/>
      <c r="O53" s="119"/>
      <c r="P53" s="119"/>
      <c r="Q53" s="119"/>
      <c r="R53" s="119"/>
      <c r="S53" s="120"/>
      <c r="U53" s="97">
        <v>41</v>
      </c>
      <c r="V53" s="123" t="s">
        <v>1581</v>
      </c>
      <c r="W53" s="149"/>
      <c r="X53" s="150"/>
    </row>
    <row r="54" spans="2:24" ht="14.5" customHeight="1" x14ac:dyDescent="0.4">
      <c r="B54" s="97">
        <v>47</v>
      </c>
      <c r="C54" s="123" t="s">
        <v>1741</v>
      </c>
      <c r="D54" s="179" t="s">
        <v>858</v>
      </c>
      <c r="E54" s="119">
        <v>704</v>
      </c>
      <c r="F54" s="119"/>
      <c r="G54" s="119"/>
      <c r="H54" s="119"/>
      <c r="I54" s="121"/>
      <c r="J54" s="122"/>
      <c r="L54" s="97">
        <v>35.5</v>
      </c>
      <c r="M54" s="123" t="s">
        <v>1425</v>
      </c>
      <c r="N54" s="119"/>
      <c r="O54" s="119"/>
      <c r="P54" s="119"/>
      <c r="Q54" s="119"/>
      <c r="R54" s="119"/>
      <c r="S54" s="120"/>
      <c r="U54" s="97">
        <v>42</v>
      </c>
      <c r="V54" s="98" t="s">
        <v>943</v>
      </c>
      <c r="W54" s="151"/>
      <c r="X54" s="152"/>
    </row>
    <row r="55" spans="2:24" ht="14.5" customHeight="1" x14ac:dyDescent="0.4">
      <c r="B55" s="97">
        <v>48</v>
      </c>
      <c r="C55" s="123" t="s">
        <v>1742</v>
      </c>
      <c r="D55" s="179" t="s">
        <v>858</v>
      </c>
      <c r="E55" s="119">
        <v>131999</v>
      </c>
      <c r="F55" s="119">
        <v>168092</v>
      </c>
      <c r="G55" s="119"/>
      <c r="H55" s="119"/>
      <c r="I55" s="121"/>
      <c r="J55" s="122"/>
      <c r="L55" s="97">
        <v>35.6</v>
      </c>
      <c r="M55" s="123" t="s">
        <v>1426</v>
      </c>
      <c r="N55" s="119"/>
      <c r="O55" s="119"/>
      <c r="P55" s="119"/>
      <c r="Q55" s="119"/>
      <c r="R55" s="119"/>
      <c r="S55" s="120"/>
      <c r="U55" s="97">
        <v>43</v>
      </c>
      <c r="V55" s="98" t="s">
        <v>908</v>
      </c>
      <c r="W55" s="151"/>
      <c r="X55" s="152"/>
    </row>
    <row r="56" spans="2:24" ht="14.5" customHeight="1" x14ac:dyDescent="0.4">
      <c r="B56" s="97">
        <v>49</v>
      </c>
      <c r="C56" s="123" t="s">
        <v>1743</v>
      </c>
      <c r="D56" s="179" t="s">
        <v>858</v>
      </c>
      <c r="E56" s="119"/>
      <c r="F56" s="119"/>
      <c r="G56" s="119"/>
      <c r="H56" s="119"/>
      <c r="I56" s="121"/>
      <c r="J56" s="122"/>
      <c r="L56" s="97">
        <v>35.700000000000003</v>
      </c>
      <c r="M56" s="123" t="s">
        <v>1427</v>
      </c>
      <c r="N56" s="119"/>
      <c r="O56" s="119"/>
      <c r="P56" s="119"/>
      <c r="Q56" s="119"/>
      <c r="R56" s="119"/>
      <c r="S56" s="120"/>
      <c r="U56" s="97">
        <v>44</v>
      </c>
      <c r="V56" s="123" t="s">
        <v>944</v>
      </c>
      <c r="W56" s="149"/>
      <c r="X56" s="150"/>
    </row>
    <row r="57" spans="2:24" ht="14.5" customHeight="1" x14ac:dyDescent="0.4">
      <c r="B57" s="97">
        <v>50</v>
      </c>
      <c r="C57" s="123" t="s">
        <v>1744</v>
      </c>
      <c r="D57" s="179" t="s">
        <v>858</v>
      </c>
      <c r="E57" s="119">
        <v>213307</v>
      </c>
      <c r="F57" s="119">
        <v>317378</v>
      </c>
      <c r="G57" s="119"/>
      <c r="H57" s="119"/>
      <c r="I57" s="121"/>
      <c r="J57" s="122"/>
      <c r="L57" s="97">
        <v>35.799999999999997</v>
      </c>
      <c r="M57" s="123" t="s">
        <v>1428</v>
      </c>
      <c r="N57" s="119"/>
      <c r="O57" s="119"/>
      <c r="P57" s="119"/>
      <c r="Q57" s="119"/>
      <c r="R57" s="119"/>
      <c r="S57" s="120"/>
      <c r="U57" s="97">
        <v>45</v>
      </c>
      <c r="V57" s="123" t="s">
        <v>945</v>
      </c>
      <c r="W57" s="149"/>
      <c r="X57" s="150"/>
    </row>
    <row r="58" spans="2:24" ht="14.5" customHeight="1" x14ac:dyDescent="0.4">
      <c r="B58" s="97">
        <v>51</v>
      </c>
      <c r="C58" s="98" t="s">
        <v>1745</v>
      </c>
      <c r="D58" s="179" t="s">
        <v>858</v>
      </c>
      <c r="E58" s="133"/>
      <c r="F58" s="133"/>
      <c r="G58" s="133"/>
      <c r="H58" s="133"/>
      <c r="I58" s="121"/>
      <c r="J58" s="122"/>
      <c r="L58" s="97">
        <v>35.9</v>
      </c>
      <c r="M58" s="123" t="s">
        <v>1429</v>
      </c>
      <c r="N58" s="119"/>
      <c r="O58" s="119"/>
      <c r="P58" s="119"/>
      <c r="Q58" s="119"/>
      <c r="R58" s="119"/>
      <c r="S58" s="120"/>
      <c r="U58" s="97">
        <v>46</v>
      </c>
      <c r="V58" s="123" t="s">
        <v>946</v>
      </c>
      <c r="W58" s="149"/>
      <c r="X58" s="150"/>
    </row>
    <row r="59" spans="2:24" ht="14.5" customHeight="1" x14ac:dyDescent="0.4">
      <c r="B59" s="97">
        <v>52</v>
      </c>
      <c r="C59" s="123" t="s">
        <v>1746</v>
      </c>
      <c r="D59" s="179">
        <v>262</v>
      </c>
      <c r="E59" s="119"/>
      <c r="F59" s="119"/>
      <c r="G59" s="119"/>
      <c r="H59" s="119"/>
      <c r="I59" s="121"/>
      <c r="J59" s="122"/>
      <c r="L59" s="97">
        <v>35.1</v>
      </c>
      <c r="M59" s="123" t="s">
        <v>1430</v>
      </c>
      <c r="N59" s="119"/>
      <c r="O59" s="119"/>
      <c r="P59" s="119"/>
      <c r="Q59" s="119"/>
      <c r="R59" s="119"/>
      <c r="S59" s="120"/>
      <c r="U59" s="97">
        <v>47</v>
      </c>
      <c r="V59" s="123" t="s">
        <v>947</v>
      </c>
      <c r="W59" s="149"/>
      <c r="X59" s="150"/>
    </row>
    <row r="60" spans="2:24" ht="14.5" customHeight="1" x14ac:dyDescent="0.4">
      <c r="B60" s="97">
        <v>53</v>
      </c>
      <c r="C60" s="123" t="s">
        <v>1747</v>
      </c>
      <c r="D60" s="179">
        <v>262</v>
      </c>
      <c r="E60" s="119"/>
      <c r="F60" s="119"/>
      <c r="G60" s="119"/>
      <c r="H60" s="119"/>
      <c r="I60" s="121"/>
      <c r="J60" s="122"/>
      <c r="L60" s="97">
        <v>35.11</v>
      </c>
      <c r="M60" s="123" t="s">
        <v>1431</v>
      </c>
      <c r="N60" s="119"/>
      <c r="O60" s="119"/>
      <c r="P60" s="119"/>
      <c r="Q60" s="119"/>
      <c r="R60" s="119"/>
      <c r="S60" s="120"/>
      <c r="U60" s="97">
        <v>48</v>
      </c>
      <c r="V60" s="123" t="s">
        <v>1582</v>
      </c>
      <c r="W60" s="149"/>
      <c r="X60" s="150"/>
    </row>
    <row r="61" spans="2:24" ht="14.5" customHeight="1" x14ac:dyDescent="0.4">
      <c r="B61" s="97">
        <v>54</v>
      </c>
      <c r="C61" s="123" t="s">
        <v>869</v>
      </c>
      <c r="D61" s="179">
        <v>262</v>
      </c>
      <c r="E61" s="119"/>
      <c r="F61" s="119"/>
      <c r="G61" s="119"/>
      <c r="H61" s="119"/>
      <c r="I61" s="121"/>
      <c r="J61" s="122"/>
      <c r="L61" s="97">
        <v>35.119999999999997</v>
      </c>
      <c r="M61" s="123" t="s">
        <v>1432</v>
      </c>
      <c r="N61" s="119"/>
      <c r="O61" s="119"/>
      <c r="P61" s="119"/>
      <c r="Q61" s="119"/>
      <c r="R61" s="119"/>
      <c r="S61" s="120"/>
      <c r="U61" s="97">
        <v>49</v>
      </c>
      <c r="V61" s="123" t="s">
        <v>948</v>
      </c>
      <c r="W61" s="149"/>
      <c r="X61" s="150"/>
    </row>
    <row r="62" spans="2:24" ht="14.5" customHeight="1" x14ac:dyDescent="0.4">
      <c r="B62" s="97">
        <v>55</v>
      </c>
      <c r="C62" s="123" t="s">
        <v>1748</v>
      </c>
      <c r="D62" s="179" t="s">
        <v>870</v>
      </c>
      <c r="E62" s="119"/>
      <c r="F62" s="119"/>
      <c r="G62" s="119"/>
      <c r="H62" s="119"/>
      <c r="I62" s="121"/>
      <c r="J62" s="122"/>
      <c r="L62" s="97">
        <v>35.130000000000003</v>
      </c>
      <c r="M62" s="123" t="s">
        <v>1433</v>
      </c>
      <c r="N62" s="119"/>
      <c r="O62" s="119"/>
      <c r="P62" s="119"/>
      <c r="Q62" s="119"/>
      <c r="R62" s="119"/>
      <c r="S62" s="120"/>
      <c r="U62" s="97">
        <v>50</v>
      </c>
      <c r="V62" s="123" t="s">
        <v>949</v>
      </c>
      <c r="W62" s="149"/>
      <c r="X62" s="150"/>
    </row>
    <row r="63" spans="2:24" ht="14.5" customHeight="1" x14ac:dyDescent="0.4">
      <c r="B63" s="97">
        <v>56</v>
      </c>
      <c r="C63" s="123" t="s">
        <v>1749</v>
      </c>
      <c r="D63" s="179" t="s">
        <v>870</v>
      </c>
      <c r="E63" s="119"/>
      <c r="F63" s="119"/>
      <c r="G63" s="119"/>
      <c r="H63" s="119"/>
      <c r="I63" s="121"/>
      <c r="J63" s="122"/>
      <c r="L63" s="97">
        <v>35.14</v>
      </c>
      <c r="M63" s="123" t="s">
        <v>1434</v>
      </c>
      <c r="N63" s="119"/>
      <c r="O63" s="119"/>
      <c r="P63" s="119"/>
      <c r="Q63" s="119"/>
      <c r="R63" s="119"/>
      <c r="S63" s="120"/>
      <c r="U63" s="97">
        <v>51</v>
      </c>
      <c r="V63" s="98" t="s">
        <v>950</v>
      </c>
      <c r="W63" s="151"/>
      <c r="X63" s="152"/>
    </row>
    <row r="64" spans="2:24" ht="14.5" customHeight="1" x14ac:dyDescent="0.4">
      <c r="B64" s="97">
        <v>57</v>
      </c>
      <c r="C64" s="123" t="s">
        <v>1750</v>
      </c>
      <c r="D64" s="179" t="s">
        <v>858</v>
      </c>
      <c r="E64" s="119"/>
      <c r="F64" s="119"/>
      <c r="G64" s="119"/>
      <c r="H64" s="119"/>
      <c r="I64" s="121"/>
      <c r="J64" s="122"/>
      <c r="L64" s="97">
        <v>35.15</v>
      </c>
      <c r="M64" s="123" t="s">
        <v>1489</v>
      </c>
      <c r="N64" s="119"/>
      <c r="O64" s="119"/>
      <c r="P64" s="119"/>
      <c r="Q64" s="119"/>
      <c r="R64" s="119"/>
      <c r="S64" s="120"/>
      <c r="U64" s="97">
        <v>52</v>
      </c>
      <c r="V64" s="98" t="s">
        <v>919</v>
      </c>
      <c r="W64" s="151"/>
      <c r="X64" s="152"/>
    </row>
    <row r="65" spans="2:24" ht="14.5" customHeight="1" x14ac:dyDescent="0.4">
      <c r="B65" s="97">
        <v>58</v>
      </c>
      <c r="C65" s="123" t="s">
        <v>1751</v>
      </c>
      <c r="D65" s="179" t="s">
        <v>858</v>
      </c>
      <c r="E65" s="119"/>
      <c r="F65" s="119"/>
      <c r="G65" s="119"/>
      <c r="H65" s="119"/>
      <c r="I65" s="121"/>
      <c r="J65" s="122"/>
      <c r="L65" s="97">
        <v>35.159999999999997</v>
      </c>
      <c r="M65" s="98" t="s">
        <v>1435</v>
      </c>
      <c r="N65" s="133"/>
      <c r="O65" s="133"/>
      <c r="P65" s="133"/>
      <c r="Q65" s="133"/>
      <c r="R65" s="133"/>
      <c r="S65" s="134"/>
      <c r="U65" s="97">
        <v>53</v>
      </c>
      <c r="V65" s="123" t="s">
        <v>1583</v>
      </c>
      <c r="W65" s="149"/>
      <c r="X65" s="150"/>
    </row>
    <row r="66" spans="2:24" ht="14.5" customHeight="1" x14ac:dyDescent="0.4">
      <c r="B66" s="97">
        <v>59</v>
      </c>
      <c r="C66" s="123" t="s">
        <v>1752</v>
      </c>
      <c r="D66" s="179" t="s">
        <v>858</v>
      </c>
      <c r="E66" s="119"/>
      <c r="F66" s="119"/>
      <c r="G66" s="119"/>
      <c r="H66" s="119"/>
      <c r="I66" s="121"/>
      <c r="J66" s="122"/>
      <c r="L66" s="97">
        <v>35.17</v>
      </c>
      <c r="M66" s="123" t="s">
        <v>1436</v>
      </c>
      <c r="N66" s="119"/>
      <c r="O66" s="119"/>
      <c r="P66" s="119"/>
      <c r="Q66" s="119"/>
      <c r="R66" s="119"/>
      <c r="S66" s="120"/>
      <c r="U66" s="97">
        <v>54</v>
      </c>
      <c r="V66" s="123" t="s">
        <v>951</v>
      </c>
      <c r="W66" s="149"/>
      <c r="X66" s="150"/>
    </row>
    <row r="67" spans="2:24" ht="14.5" customHeight="1" x14ac:dyDescent="0.4">
      <c r="B67" s="97">
        <v>60</v>
      </c>
      <c r="C67" s="123" t="s">
        <v>1753</v>
      </c>
      <c r="D67" s="179"/>
      <c r="E67" s="119">
        <v>12680916</v>
      </c>
      <c r="F67" s="119">
        <v>17415027</v>
      </c>
      <c r="G67" s="119"/>
      <c r="H67" s="119"/>
      <c r="I67" s="121"/>
      <c r="J67" s="122"/>
      <c r="L67" s="97">
        <v>35.18</v>
      </c>
      <c r="M67" s="123" t="s">
        <v>1437</v>
      </c>
      <c r="N67" s="119"/>
      <c r="O67" s="119"/>
      <c r="P67" s="119"/>
      <c r="Q67" s="119"/>
      <c r="R67" s="119"/>
      <c r="S67" s="120"/>
      <c r="U67" s="97">
        <v>55</v>
      </c>
      <c r="V67" s="123" t="s">
        <v>952</v>
      </c>
      <c r="W67" s="149"/>
      <c r="X67" s="150"/>
    </row>
    <row r="68" spans="2:24" ht="14.5" customHeight="1" x14ac:dyDescent="0.4">
      <c r="B68" s="97">
        <v>61</v>
      </c>
      <c r="C68" s="98" t="s">
        <v>1754</v>
      </c>
      <c r="D68" s="179" t="s">
        <v>858</v>
      </c>
      <c r="E68" s="133"/>
      <c r="F68" s="133"/>
      <c r="G68" s="133"/>
      <c r="H68" s="133"/>
      <c r="I68" s="121"/>
      <c r="J68" s="122"/>
      <c r="L68" s="97">
        <v>35.200000000000003</v>
      </c>
      <c r="M68" s="123" t="s">
        <v>1438</v>
      </c>
      <c r="N68" s="119"/>
      <c r="O68" s="119"/>
      <c r="P68" s="119"/>
      <c r="Q68" s="119"/>
      <c r="R68" s="119"/>
      <c r="S68" s="120"/>
      <c r="U68" s="97">
        <v>56</v>
      </c>
      <c r="V68" s="123" t="s">
        <v>953</v>
      </c>
      <c r="W68" s="149"/>
      <c r="X68" s="150"/>
    </row>
    <row r="69" spans="2:24" ht="14.5" customHeight="1" x14ac:dyDescent="0.4">
      <c r="B69" s="97">
        <v>62</v>
      </c>
      <c r="C69" s="123" t="s">
        <v>1755</v>
      </c>
      <c r="D69" s="179" t="s">
        <v>858</v>
      </c>
      <c r="E69" s="119">
        <v>23949009</v>
      </c>
      <c r="F69" s="119">
        <v>24431719</v>
      </c>
      <c r="G69" s="119"/>
      <c r="H69" s="119"/>
      <c r="I69" s="121"/>
      <c r="J69" s="122"/>
      <c r="L69" s="97">
        <v>35.21</v>
      </c>
      <c r="M69" s="123" t="s">
        <v>1439</v>
      </c>
      <c r="N69" s="156"/>
      <c r="O69" s="135"/>
      <c r="P69" s="135"/>
      <c r="Q69" s="135"/>
      <c r="R69" s="135"/>
      <c r="S69" s="136"/>
      <c r="T69" s="104"/>
      <c r="U69" s="97">
        <v>56.1</v>
      </c>
      <c r="V69" s="123" t="s">
        <v>1584</v>
      </c>
      <c r="W69" s="149"/>
      <c r="X69" s="150"/>
    </row>
    <row r="70" spans="2:24" ht="14.5" customHeight="1" x14ac:dyDescent="0.4">
      <c r="B70" s="97">
        <v>63</v>
      </c>
      <c r="C70" s="123" t="s">
        <v>1756</v>
      </c>
      <c r="D70" s="179" t="s">
        <v>858</v>
      </c>
      <c r="E70" s="119">
        <v>263032</v>
      </c>
      <c r="F70" s="119">
        <v>564826</v>
      </c>
      <c r="G70" s="119"/>
      <c r="H70" s="119"/>
      <c r="I70" s="121"/>
      <c r="J70" s="122"/>
      <c r="L70" s="97">
        <v>35.229999999999997</v>
      </c>
      <c r="M70" s="123" t="s">
        <v>1440</v>
      </c>
      <c r="N70" s="156"/>
      <c r="O70" s="135"/>
      <c r="P70" s="135"/>
      <c r="Q70" s="135"/>
      <c r="R70" s="135"/>
      <c r="S70" s="136"/>
      <c r="T70" s="104"/>
      <c r="U70" s="97">
        <v>56.2</v>
      </c>
      <c r="V70" s="123" t="s">
        <v>1585</v>
      </c>
      <c r="W70" s="149"/>
      <c r="X70" s="150"/>
    </row>
    <row r="71" spans="2:24" ht="14.5" customHeight="1" x14ac:dyDescent="0.4">
      <c r="B71" s="97">
        <v>64</v>
      </c>
      <c r="C71" s="123" t="s">
        <v>1757</v>
      </c>
      <c r="D71" s="179" t="s">
        <v>858</v>
      </c>
      <c r="E71" s="119"/>
      <c r="F71" s="119"/>
      <c r="G71" s="119"/>
      <c r="H71" s="119"/>
      <c r="I71" s="121"/>
      <c r="J71" s="122"/>
      <c r="L71" s="97">
        <v>35.24</v>
      </c>
      <c r="M71" s="123" t="s">
        <v>1441</v>
      </c>
      <c r="N71" s="156"/>
      <c r="O71" s="135"/>
      <c r="P71" s="135"/>
      <c r="Q71" s="135"/>
      <c r="R71" s="135"/>
      <c r="S71" s="136"/>
      <c r="T71" s="104"/>
      <c r="U71" s="97">
        <v>56.3</v>
      </c>
      <c r="V71" s="123" t="s">
        <v>1586</v>
      </c>
      <c r="W71" s="149"/>
      <c r="X71" s="150"/>
    </row>
    <row r="72" spans="2:24" ht="14.5" customHeight="1" x14ac:dyDescent="0.4">
      <c r="B72" s="97">
        <v>65</v>
      </c>
      <c r="C72" s="123" t="s">
        <v>1758</v>
      </c>
      <c r="D72" s="179" t="s">
        <v>858</v>
      </c>
      <c r="E72" s="119"/>
      <c r="F72" s="119"/>
      <c r="G72" s="119"/>
      <c r="H72" s="119"/>
      <c r="I72" s="121"/>
      <c r="J72" s="122"/>
      <c r="L72" s="97">
        <v>35.25</v>
      </c>
      <c r="M72" s="123" t="s">
        <v>1442</v>
      </c>
      <c r="N72" s="156"/>
      <c r="O72" s="135"/>
      <c r="P72" s="135"/>
      <c r="Q72" s="135"/>
      <c r="R72" s="135"/>
      <c r="S72" s="136"/>
      <c r="T72" s="104"/>
      <c r="U72" s="97">
        <v>57</v>
      </c>
      <c r="V72" s="123" t="s">
        <v>954</v>
      </c>
      <c r="W72" s="149"/>
      <c r="X72" s="150"/>
    </row>
    <row r="73" spans="2:24" ht="14.5" customHeight="1" x14ac:dyDescent="0.4">
      <c r="B73" s="97">
        <v>66</v>
      </c>
      <c r="C73" s="123" t="s">
        <v>1759</v>
      </c>
      <c r="D73" s="179" t="s">
        <v>858</v>
      </c>
      <c r="E73" s="119"/>
      <c r="F73" s="119"/>
      <c r="G73" s="119"/>
      <c r="H73" s="119"/>
      <c r="I73" s="121"/>
      <c r="J73" s="122"/>
      <c r="L73" s="97">
        <v>35.26</v>
      </c>
      <c r="M73" s="123" t="s">
        <v>1443</v>
      </c>
      <c r="N73" s="156"/>
      <c r="O73" s="135"/>
      <c r="P73" s="135"/>
      <c r="Q73" s="135"/>
      <c r="R73" s="135"/>
      <c r="S73" s="136"/>
      <c r="T73" s="104"/>
      <c r="U73" s="97">
        <v>58</v>
      </c>
      <c r="V73" s="123" t="s">
        <v>955</v>
      </c>
      <c r="W73" s="149"/>
      <c r="X73" s="150"/>
    </row>
    <row r="74" spans="2:24" ht="14.5" customHeight="1" x14ac:dyDescent="0.4">
      <c r="B74" s="97">
        <v>67</v>
      </c>
      <c r="C74" s="123" t="s">
        <v>1760</v>
      </c>
      <c r="D74" s="179" t="s">
        <v>858</v>
      </c>
      <c r="E74" s="119"/>
      <c r="F74" s="119"/>
      <c r="G74" s="119"/>
      <c r="H74" s="119"/>
      <c r="I74" s="121"/>
      <c r="J74" s="122"/>
      <c r="L74" s="97">
        <v>35.270000000000003</v>
      </c>
      <c r="M74" s="123" t="s">
        <v>1444</v>
      </c>
      <c r="N74" s="156"/>
      <c r="O74" s="135"/>
      <c r="P74" s="135"/>
      <c r="Q74" s="135"/>
      <c r="R74" s="135"/>
      <c r="S74" s="136"/>
      <c r="T74" s="104"/>
      <c r="U74" s="97">
        <v>59</v>
      </c>
      <c r="V74" s="123" t="s">
        <v>1587</v>
      </c>
      <c r="W74" s="149"/>
      <c r="X74" s="150"/>
    </row>
    <row r="75" spans="2:24" ht="14.5" customHeight="1" x14ac:dyDescent="0.4">
      <c r="B75" s="97">
        <v>68</v>
      </c>
      <c r="C75" s="123" t="s">
        <v>1761</v>
      </c>
      <c r="D75" s="179" t="s">
        <v>858</v>
      </c>
      <c r="E75" s="119">
        <v>3066979</v>
      </c>
      <c r="F75" s="119">
        <v>2909426</v>
      </c>
      <c r="G75" s="119"/>
      <c r="H75" s="119"/>
      <c r="I75" s="121"/>
      <c r="J75" s="122"/>
      <c r="L75" s="97">
        <v>35.28</v>
      </c>
      <c r="M75" s="123" t="s">
        <v>1445</v>
      </c>
      <c r="N75" s="156"/>
      <c r="O75" s="135"/>
      <c r="P75" s="135"/>
      <c r="Q75" s="135"/>
      <c r="R75" s="135"/>
      <c r="S75" s="136"/>
      <c r="T75" s="104"/>
      <c r="U75" s="97">
        <v>60</v>
      </c>
      <c r="V75" s="98" t="s">
        <v>956</v>
      </c>
      <c r="W75" s="151"/>
      <c r="X75" s="152"/>
    </row>
    <row r="76" spans="2:24" ht="14.5" customHeight="1" x14ac:dyDescent="0.4">
      <c r="B76" s="97">
        <v>69</v>
      </c>
      <c r="C76" s="123" t="s">
        <v>1762</v>
      </c>
      <c r="D76" s="179" t="s">
        <v>858</v>
      </c>
      <c r="E76" s="119">
        <v>1048606</v>
      </c>
      <c r="F76" s="119">
        <v>412750</v>
      </c>
      <c r="G76" s="119"/>
      <c r="H76" s="119"/>
      <c r="I76" s="121"/>
      <c r="J76" s="122"/>
      <c r="L76" s="97">
        <v>35.29</v>
      </c>
      <c r="M76" s="123" t="s">
        <v>1446</v>
      </c>
      <c r="N76" s="156"/>
      <c r="O76" s="135"/>
      <c r="P76" s="135"/>
      <c r="Q76" s="135"/>
      <c r="R76" s="135"/>
      <c r="S76" s="136"/>
      <c r="T76" s="104"/>
      <c r="U76" s="97">
        <v>61</v>
      </c>
      <c r="V76" s="98" t="s">
        <v>908</v>
      </c>
      <c r="W76" s="151"/>
      <c r="X76" s="152"/>
    </row>
    <row r="77" spans="2:24" ht="14.5" customHeight="1" x14ac:dyDescent="0.4">
      <c r="B77" s="97">
        <v>70</v>
      </c>
      <c r="C77" s="123" t="s">
        <v>1763</v>
      </c>
      <c r="D77" s="179" t="s">
        <v>858</v>
      </c>
      <c r="E77" s="119">
        <v>26230414</v>
      </c>
      <c r="F77" s="119">
        <v>27493221</v>
      </c>
      <c r="G77" s="119"/>
      <c r="H77" s="119"/>
      <c r="I77" s="121"/>
      <c r="J77" s="122"/>
      <c r="L77" s="97">
        <v>35.299999999999997</v>
      </c>
      <c r="M77" s="123" t="s">
        <v>1447</v>
      </c>
      <c r="N77" s="156"/>
      <c r="O77" s="135"/>
      <c r="P77" s="135"/>
      <c r="Q77" s="135"/>
      <c r="R77" s="135"/>
      <c r="S77" s="136"/>
      <c r="T77" s="104"/>
      <c r="U77" s="97">
        <v>62</v>
      </c>
      <c r="V77" s="123" t="s">
        <v>957</v>
      </c>
      <c r="W77" s="149">
        <v>7843487</v>
      </c>
      <c r="X77" s="150">
        <v>7671067</v>
      </c>
    </row>
    <row r="78" spans="2:24" ht="14.5" customHeight="1" x14ac:dyDescent="0.4">
      <c r="B78" s="97">
        <v>71</v>
      </c>
      <c r="C78" s="123" t="s">
        <v>1764</v>
      </c>
      <c r="D78" s="179" t="s">
        <v>858</v>
      </c>
      <c r="E78" s="119">
        <v>28857638</v>
      </c>
      <c r="F78" s="119">
        <v>28581768</v>
      </c>
      <c r="G78" s="119"/>
      <c r="H78" s="119"/>
      <c r="I78" s="121"/>
      <c r="J78" s="122"/>
      <c r="L78" s="97">
        <v>35.31</v>
      </c>
      <c r="M78" s="123" t="s">
        <v>1448</v>
      </c>
      <c r="N78" s="156"/>
      <c r="O78" s="135"/>
      <c r="P78" s="135"/>
      <c r="Q78" s="135"/>
      <c r="R78" s="135"/>
      <c r="S78" s="136"/>
      <c r="T78" s="104"/>
      <c r="U78" s="97">
        <v>63</v>
      </c>
      <c r="V78" s="123" t="s">
        <v>958</v>
      </c>
      <c r="W78" s="149">
        <v>44311272</v>
      </c>
      <c r="X78" s="150">
        <v>18576487</v>
      </c>
    </row>
    <row r="79" spans="2:24" ht="14.5" customHeight="1" x14ac:dyDescent="0.4">
      <c r="B79" s="97">
        <v>72</v>
      </c>
      <c r="C79" s="123" t="s">
        <v>1765</v>
      </c>
      <c r="D79" s="179"/>
      <c r="E79" s="119"/>
      <c r="F79" s="119"/>
      <c r="G79" s="119"/>
      <c r="H79" s="119"/>
      <c r="I79" s="121"/>
      <c r="J79" s="122"/>
      <c r="L79" s="97">
        <v>35.32</v>
      </c>
      <c r="M79" s="123" t="s">
        <v>1449</v>
      </c>
      <c r="N79" s="156"/>
      <c r="O79" s="135"/>
      <c r="P79" s="135"/>
      <c r="Q79" s="135"/>
      <c r="R79" s="135"/>
      <c r="S79" s="136"/>
      <c r="T79" s="104"/>
      <c r="U79" s="97">
        <v>64</v>
      </c>
      <c r="V79" s="123" t="s">
        <v>959</v>
      </c>
      <c r="W79" s="149">
        <v>3868446</v>
      </c>
      <c r="X79" s="150">
        <v>2309843</v>
      </c>
    </row>
    <row r="80" spans="2:24" ht="14.5" customHeight="1" x14ac:dyDescent="0.4">
      <c r="B80" s="97">
        <v>73</v>
      </c>
      <c r="C80" s="123" t="s">
        <v>1766</v>
      </c>
      <c r="D80" s="179"/>
      <c r="E80" s="119"/>
      <c r="F80" s="119"/>
      <c r="G80" s="119"/>
      <c r="H80" s="119"/>
      <c r="I80" s="121"/>
      <c r="J80" s="122"/>
      <c r="L80" s="97">
        <v>35.33</v>
      </c>
      <c r="M80" s="98" t="s">
        <v>1450</v>
      </c>
      <c r="N80" s="157"/>
      <c r="O80" s="137"/>
      <c r="P80" s="137"/>
      <c r="Q80" s="137"/>
      <c r="R80" s="137"/>
      <c r="S80" s="138"/>
      <c r="T80" s="104"/>
      <c r="U80" s="97">
        <v>65</v>
      </c>
      <c r="V80" s="123" t="s">
        <v>960</v>
      </c>
      <c r="W80" s="149">
        <v>4602249</v>
      </c>
      <c r="X80" s="150">
        <v>4238076</v>
      </c>
    </row>
    <row r="81" spans="2:24" ht="14.5" customHeight="1" x14ac:dyDescent="0.4">
      <c r="B81" s="97">
        <v>74</v>
      </c>
      <c r="C81" s="123" t="s">
        <v>1767</v>
      </c>
      <c r="D81" s="179"/>
      <c r="E81" s="119"/>
      <c r="F81" s="119"/>
      <c r="G81" s="119"/>
      <c r="H81" s="119"/>
      <c r="I81" s="121"/>
      <c r="J81" s="122"/>
      <c r="L81" s="97">
        <v>35.340000000000003</v>
      </c>
      <c r="M81" s="123" t="s">
        <v>1451</v>
      </c>
      <c r="N81" s="156"/>
      <c r="O81" s="135"/>
      <c r="P81" s="135"/>
      <c r="Q81" s="135"/>
      <c r="R81" s="135"/>
      <c r="S81" s="136"/>
      <c r="T81" s="104"/>
      <c r="U81" s="97">
        <v>66</v>
      </c>
      <c r="V81" s="123" t="s">
        <v>961</v>
      </c>
      <c r="W81" s="149"/>
      <c r="X81" s="150"/>
    </row>
    <row r="82" spans="2:24" ht="14.5" customHeight="1" x14ac:dyDescent="0.4">
      <c r="B82" s="97">
        <v>75</v>
      </c>
      <c r="C82" s="123" t="s">
        <v>1768</v>
      </c>
      <c r="D82" s="179"/>
      <c r="E82" s="119"/>
      <c r="F82" s="119"/>
      <c r="G82" s="119"/>
      <c r="H82" s="119"/>
      <c r="I82" s="121"/>
      <c r="J82" s="122"/>
      <c r="L82" s="97">
        <v>35.35</v>
      </c>
      <c r="M82" s="123" t="s">
        <v>1452</v>
      </c>
      <c r="N82" s="156"/>
      <c r="O82" s="135"/>
      <c r="P82" s="135"/>
      <c r="Q82" s="135"/>
      <c r="R82" s="135"/>
      <c r="S82" s="136"/>
      <c r="T82" s="104"/>
      <c r="U82" s="97">
        <v>67</v>
      </c>
      <c r="V82" s="123" t="s">
        <v>962</v>
      </c>
      <c r="W82" s="149">
        <v>60625454</v>
      </c>
      <c r="X82" s="150">
        <v>32795473</v>
      </c>
    </row>
    <row r="83" spans="2:24" ht="14.5" customHeight="1" x14ac:dyDescent="0.4">
      <c r="B83" s="97">
        <v>76</v>
      </c>
      <c r="C83" s="123" t="s">
        <v>1769</v>
      </c>
      <c r="D83" s="179">
        <v>262</v>
      </c>
      <c r="E83" s="119">
        <v>0</v>
      </c>
      <c r="F83" s="119"/>
      <c r="G83" s="119"/>
      <c r="H83" s="119"/>
      <c r="I83" s="121"/>
      <c r="J83" s="122"/>
      <c r="L83" s="97">
        <v>35.36</v>
      </c>
      <c r="M83" s="123" t="s">
        <v>1453</v>
      </c>
      <c r="N83" s="156"/>
      <c r="O83" s="135"/>
      <c r="P83" s="135"/>
      <c r="Q83" s="135"/>
      <c r="R83" s="135"/>
      <c r="S83" s="136"/>
      <c r="T83" s="104"/>
      <c r="U83" s="97">
        <v>68</v>
      </c>
      <c r="V83" s="98" t="s">
        <v>919</v>
      </c>
      <c r="W83" s="151"/>
      <c r="X83" s="152"/>
    </row>
    <row r="84" spans="2:24" ht="14.5" customHeight="1" x14ac:dyDescent="0.4">
      <c r="B84" s="97">
        <v>77</v>
      </c>
      <c r="C84" s="123" t="s">
        <v>1770</v>
      </c>
      <c r="D84" s="179"/>
      <c r="E84" s="119"/>
      <c r="F84" s="119"/>
      <c r="G84" s="119"/>
      <c r="H84" s="119"/>
      <c r="I84" s="121"/>
      <c r="J84" s="122"/>
      <c r="L84" s="97">
        <v>35.369999999999997</v>
      </c>
      <c r="M84" s="123" t="s">
        <v>1454</v>
      </c>
      <c r="N84" s="156"/>
      <c r="O84" s="135"/>
      <c r="P84" s="135"/>
      <c r="Q84" s="135"/>
      <c r="R84" s="135"/>
      <c r="S84" s="136"/>
      <c r="T84" s="104"/>
      <c r="U84" s="97">
        <v>69</v>
      </c>
      <c r="V84" s="123" t="s">
        <v>963</v>
      </c>
      <c r="W84" s="149">
        <v>0</v>
      </c>
      <c r="X84" s="150">
        <v>0</v>
      </c>
    </row>
    <row r="85" spans="2:24" ht="14.5" customHeight="1" thickBot="1" x14ac:dyDescent="0.45">
      <c r="B85" s="125">
        <v>78</v>
      </c>
      <c r="C85" s="126" t="s">
        <v>1771</v>
      </c>
      <c r="D85" s="180"/>
      <c r="E85" s="153">
        <v>28857638</v>
      </c>
      <c r="F85" s="153">
        <v>28581768</v>
      </c>
      <c r="G85" s="153"/>
      <c r="H85" s="153"/>
      <c r="I85" s="161"/>
      <c r="J85" s="162"/>
      <c r="L85" s="97">
        <v>35.39</v>
      </c>
      <c r="M85" s="123" t="s">
        <v>1455</v>
      </c>
      <c r="N85" s="156"/>
      <c r="O85" s="135"/>
      <c r="P85" s="135"/>
      <c r="Q85" s="135"/>
      <c r="R85" s="135"/>
      <c r="S85" s="136"/>
      <c r="T85" s="104"/>
      <c r="U85" s="97">
        <v>70</v>
      </c>
      <c r="V85" s="123" t="s">
        <v>964</v>
      </c>
      <c r="W85" s="149">
        <v>0</v>
      </c>
      <c r="X85" s="150">
        <v>0</v>
      </c>
    </row>
    <row r="86" spans="2:24" ht="14.5" customHeight="1" x14ac:dyDescent="0.4">
      <c r="L86" s="97">
        <v>35.409999999999997</v>
      </c>
      <c r="M86" s="123" t="s">
        <v>1456</v>
      </c>
      <c r="N86" s="156"/>
      <c r="O86" s="135"/>
      <c r="P86" s="135"/>
      <c r="Q86" s="135"/>
      <c r="R86" s="135"/>
      <c r="S86" s="136"/>
      <c r="T86" s="104"/>
      <c r="U86" s="97">
        <v>71</v>
      </c>
      <c r="V86" s="123" t="s">
        <v>965</v>
      </c>
      <c r="W86" s="149">
        <v>17008852</v>
      </c>
      <c r="X86" s="150">
        <v>19548443</v>
      </c>
    </row>
    <row r="87" spans="2:24" ht="14.5" customHeight="1" x14ac:dyDescent="0.4">
      <c r="L87" s="97">
        <v>35.42</v>
      </c>
      <c r="M87" s="123" t="s">
        <v>1457</v>
      </c>
      <c r="N87" s="156"/>
      <c r="O87" s="135"/>
      <c r="P87" s="135"/>
      <c r="Q87" s="135"/>
      <c r="R87" s="135"/>
      <c r="S87" s="136"/>
      <c r="T87" s="104"/>
      <c r="U87" s="97">
        <v>71.099999999999994</v>
      </c>
      <c r="V87" s="123" t="s">
        <v>1588</v>
      </c>
      <c r="W87" s="149">
        <v>65598</v>
      </c>
      <c r="X87" s="150"/>
    </row>
    <row r="88" spans="2:24" ht="14.5" customHeight="1" x14ac:dyDescent="0.4">
      <c r="L88" s="97">
        <v>35.43</v>
      </c>
      <c r="M88" s="123" t="s">
        <v>1458</v>
      </c>
      <c r="N88" s="156"/>
      <c r="O88" s="135"/>
      <c r="P88" s="135"/>
      <c r="Q88" s="135"/>
      <c r="R88" s="135"/>
      <c r="S88" s="136"/>
      <c r="T88" s="104"/>
      <c r="U88" s="97">
        <v>71.2</v>
      </c>
      <c r="V88" s="123" t="s">
        <v>1589</v>
      </c>
      <c r="W88" s="149">
        <v>105142</v>
      </c>
      <c r="X88" s="150"/>
    </row>
    <row r="89" spans="2:24" ht="14.5" customHeight="1" x14ac:dyDescent="0.4">
      <c r="L89" s="97">
        <v>35.44</v>
      </c>
      <c r="M89" s="123" t="s">
        <v>1459</v>
      </c>
      <c r="N89" s="156"/>
      <c r="O89" s="135"/>
      <c r="P89" s="135"/>
      <c r="Q89" s="135"/>
      <c r="R89" s="135"/>
      <c r="S89" s="136"/>
      <c r="T89" s="104"/>
      <c r="U89" s="97">
        <v>71.3</v>
      </c>
      <c r="V89" s="123" t="s">
        <v>1590</v>
      </c>
      <c r="W89" s="149">
        <v>29605</v>
      </c>
      <c r="X89" s="150"/>
    </row>
    <row r="90" spans="2:24" ht="14.5" customHeight="1" x14ac:dyDescent="0.4">
      <c r="L90" s="97">
        <v>35.450000000000003</v>
      </c>
      <c r="M90" s="123" t="s">
        <v>1460</v>
      </c>
      <c r="N90" s="156"/>
      <c r="O90" s="135"/>
      <c r="P90" s="135"/>
      <c r="Q90" s="135"/>
      <c r="R90" s="135"/>
      <c r="S90" s="136"/>
      <c r="T90" s="104"/>
      <c r="U90" s="97">
        <v>72</v>
      </c>
      <c r="V90" s="123" t="s">
        <v>1591</v>
      </c>
      <c r="W90" s="149">
        <v>0</v>
      </c>
      <c r="X90" s="150">
        <v>0</v>
      </c>
    </row>
    <row r="91" spans="2:24" ht="14.5" customHeight="1" x14ac:dyDescent="0.4">
      <c r="L91" s="97">
        <v>35.46</v>
      </c>
      <c r="M91" s="123" t="s">
        <v>1461</v>
      </c>
      <c r="N91" s="156"/>
      <c r="O91" s="135"/>
      <c r="P91" s="135"/>
      <c r="Q91" s="135"/>
      <c r="R91" s="135"/>
      <c r="S91" s="136"/>
      <c r="T91" s="104"/>
      <c r="U91" s="97">
        <v>73</v>
      </c>
      <c r="V91" s="123" t="s">
        <v>966</v>
      </c>
      <c r="W91" s="149">
        <v>17209197</v>
      </c>
      <c r="X91" s="150">
        <v>19548443</v>
      </c>
    </row>
    <row r="92" spans="2:24" ht="14.5" customHeight="1" x14ac:dyDescent="0.4">
      <c r="L92" s="97">
        <v>35.47</v>
      </c>
      <c r="M92" s="123" t="s">
        <v>1462</v>
      </c>
      <c r="N92" s="156"/>
      <c r="O92" s="135"/>
      <c r="P92" s="135"/>
      <c r="Q92" s="135"/>
      <c r="R92" s="135"/>
      <c r="S92" s="136"/>
      <c r="T92" s="104"/>
      <c r="U92" s="97">
        <v>74</v>
      </c>
      <c r="V92" s="123" t="s">
        <v>1592</v>
      </c>
      <c r="W92" s="149">
        <v>77834651</v>
      </c>
      <c r="X92" s="150">
        <v>52343916</v>
      </c>
    </row>
    <row r="93" spans="2:24" ht="14.5" customHeight="1" x14ac:dyDescent="0.4">
      <c r="L93" s="97">
        <v>36</v>
      </c>
      <c r="M93" s="98" t="s">
        <v>1490</v>
      </c>
      <c r="N93" s="157"/>
      <c r="O93" s="137"/>
      <c r="P93" s="137"/>
      <c r="Q93" s="137"/>
      <c r="R93" s="137"/>
      <c r="S93" s="138"/>
      <c r="T93" s="104"/>
      <c r="U93" s="97">
        <v>75</v>
      </c>
      <c r="V93" s="98" t="s">
        <v>967</v>
      </c>
      <c r="W93" s="151"/>
      <c r="X93" s="152"/>
    </row>
    <row r="94" spans="2:24" ht="14.5" customHeight="1" x14ac:dyDescent="0.4">
      <c r="L94" s="97">
        <v>37</v>
      </c>
      <c r="M94" s="123" t="s">
        <v>1491</v>
      </c>
      <c r="N94" s="156">
        <v>1631440</v>
      </c>
      <c r="O94" s="135"/>
      <c r="P94" s="135"/>
      <c r="Q94" s="135"/>
      <c r="R94" s="135"/>
      <c r="S94" s="136">
        <v>1631440</v>
      </c>
      <c r="T94" s="104"/>
      <c r="U94" s="97">
        <v>76</v>
      </c>
      <c r="V94" s="123" t="s">
        <v>968</v>
      </c>
      <c r="W94" s="149">
        <v>184262602</v>
      </c>
      <c r="X94" s="150">
        <v>145674530</v>
      </c>
    </row>
    <row r="95" spans="2:24" ht="14.5" customHeight="1" x14ac:dyDescent="0.4">
      <c r="L95" s="97">
        <v>38</v>
      </c>
      <c r="M95" s="123" t="s">
        <v>1492</v>
      </c>
      <c r="N95" s="156">
        <v>103613586</v>
      </c>
      <c r="O95" s="119">
        <v>1003492</v>
      </c>
      <c r="P95" s="119"/>
      <c r="Q95" s="119">
        <v>-572057</v>
      </c>
      <c r="R95" s="119">
        <v>-1128975</v>
      </c>
      <c r="S95" s="120">
        <v>102916046</v>
      </c>
      <c r="U95" s="97">
        <v>76.099999999999994</v>
      </c>
      <c r="V95" s="123" t="s">
        <v>969</v>
      </c>
      <c r="W95" s="149">
        <v>0</v>
      </c>
      <c r="X95" s="150">
        <v>0</v>
      </c>
    </row>
    <row r="96" spans="2:24" ht="14.5" customHeight="1" x14ac:dyDescent="0.4">
      <c r="L96" s="97">
        <v>39</v>
      </c>
      <c r="M96" s="123" t="s">
        <v>1493</v>
      </c>
      <c r="N96" s="119">
        <v>42420679</v>
      </c>
      <c r="O96" s="119"/>
      <c r="P96" s="119"/>
      <c r="Q96" s="119"/>
      <c r="R96" s="119"/>
      <c r="S96" s="120">
        <v>42420679</v>
      </c>
      <c r="U96" s="97">
        <v>76.2</v>
      </c>
      <c r="V96" s="123" t="s">
        <v>1593</v>
      </c>
      <c r="W96" s="149">
        <v>0</v>
      </c>
      <c r="X96" s="150"/>
    </row>
    <row r="97" spans="12:24" ht="14.5" customHeight="1" x14ac:dyDescent="0.4">
      <c r="L97" s="97">
        <v>40</v>
      </c>
      <c r="M97" s="123" t="s">
        <v>887</v>
      </c>
      <c r="N97" s="119">
        <v>187907467</v>
      </c>
      <c r="O97" s="119">
        <v>5494040</v>
      </c>
      <c r="P97" s="119">
        <v>2275004</v>
      </c>
      <c r="Q97" s="119">
        <v>-3130373</v>
      </c>
      <c r="R97" s="119"/>
      <c r="S97" s="120">
        <v>187996130</v>
      </c>
      <c r="U97" s="97">
        <v>76.3</v>
      </c>
      <c r="V97" s="123" t="s">
        <v>1594</v>
      </c>
      <c r="W97" s="149">
        <v>0</v>
      </c>
      <c r="X97" s="150"/>
    </row>
    <row r="98" spans="12:24" ht="14.5" customHeight="1" x14ac:dyDescent="0.4">
      <c r="L98" s="97">
        <v>41</v>
      </c>
      <c r="M98" s="123" t="s">
        <v>888</v>
      </c>
      <c r="N98" s="119">
        <v>292117539</v>
      </c>
      <c r="O98" s="119"/>
      <c r="P98" s="119"/>
      <c r="Q98" s="119"/>
      <c r="R98" s="119"/>
      <c r="S98" s="120">
        <v>292117539</v>
      </c>
      <c r="U98" s="97">
        <v>77</v>
      </c>
      <c r="V98" s="123" t="s">
        <v>970</v>
      </c>
      <c r="W98" s="149">
        <v>1335736</v>
      </c>
      <c r="X98" s="150">
        <v>1078907</v>
      </c>
    </row>
    <row r="99" spans="12:24" ht="14.5" customHeight="1" x14ac:dyDescent="0.4">
      <c r="L99" s="97">
        <v>42</v>
      </c>
      <c r="M99" s="123" t="s">
        <v>1494</v>
      </c>
      <c r="N99" s="119">
        <v>33612754</v>
      </c>
      <c r="O99" s="119">
        <v>450315</v>
      </c>
      <c r="P99" s="119">
        <v>146083</v>
      </c>
      <c r="Q99" s="119">
        <v>-232993</v>
      </c>
      <c r="R99" s="119">
        <v>-1292092</v>
      </c>
      <c r="S99" s="120">
        <v>32391901</v>
      </c>
      <c r="U99" s="97">
        <v>78</v>
      </c>
      <c r="V99" s="123" t="s">
        <v>971</v>
      </c>
      <c r="W99" s="149">
        <v>7595024</v>
      </c>
      <c r="X99" s="150">
        <v>7203782</v>
      </c>
    </row>
    <row r="100" spans="12:24" ht="14.5" customHeight="1" x14ac:dyDescent="0.4">
      <c r="L100" s="97">
        <v>42.1</v>
      </c>
      <c r="M100" s="123" t="s">
        <v>1495</v>
      </c>
      <c r="N100" s="119"/>
      <c r="O100" s="119"/>
      <c r="P100" s="119"/>
      <c r="Q100" s="119">
        <v>302390</v>
      </c>
      <c r="R100" s="119"/>
      <c r="S100" s="120">
        <v>302390</v>
      </c>
      <c r="U100" s="97">
        <v>79</v>
      </c>
      <c r="V100" s="123" t="s">
        <v>1595</v>
      </c>
      <c r="W100" s="149">
        <v>193193362</v>
      </c>
      <c r="X100" s="150">
        <v>153957219</v>
      </c>
    </row>
    <row r="101" spans="12:24" ht="14.5" customHeight="1" x14ac:dyDescent="0.4">
      <c r="L101" s="97">
        <v>42.2</v>
      </c>
      <c r="M101" s="123" t="s">
        <v>1496</v>
      </c>
      <c r="N101" s="119"/>
      <c r="O101" s="119">
        <v>466028</v>
      </c>
      <c r="P101" s="119"/>
      <c r="Q101" s="119">
        <v>-463518</v>
      </c>
      <c r="R101" s="119">
        <v>2421067</v>
      </c>
      <c r="S101" s="120">
        <v>2423577</v>
      </c>
      <c r="U101" s="97">
        <v>79.099999999999994</v>
      </c>
      <c r="V101" s="98" t="s">
        <v>1596</v>
      </c>
      <c r="W101" s="151"/>
      <c r="X101" s="152"/>
    </row>
    <row r="102" spans="12:24" ht="14.5" customHeight="1" x14ac:dyDescent="0.4">
      <c r="L102" s="97">
        <v>42.3</v>
      </c>
      <c r="M102" s="123" t="s">
        <v>1497</v>
      </c>
      <c r="N102" s="119"/>
      <c r="O102" s="119"/>
      <c r="P102" s="119"/>
      <c r="Q102" s="119">
        <v>250</v>
      </c>
      <c r="R102" s="119"/>
      <c r="S102" s="120">
        <v>250</v>
      </c>
      <c r="U102" s="97">
        <v>79.2</v>
      </c>
      <c r="V102" s="98" t="s">
        <v>908</v>
      </c>
      <c r="W102" s="151"/>
      <c r="X102" s="152"/>
    </row>
    <row r="103" spans="12:24" ht="14.5" customHeight="1" x14ac:dyDescent="0.4">
      <c r="L103" s="97">
        <v>43</v>
      </c>
      <c r="M103" s="123" t="s">
        <v>1498</v>
      </c>
      <c r="N103" s="119">
        <v>11571546</v>
      </c>
      <c r="O103" s="119"/>
      <c r="P103" s="119">
        <v>20046</v>
      </c>
      <c r="Q103" s="119">
        <v>-72158</v>
      </c>
      <c r="R103" s="119"/>
      <c r="S103" s="120">
        <v>11479342</v>
      </c>
      <c r="U103" s="97">
        <v>79.3</v>
      </c>
      <c r="V103" s="123" t="s">
        <v>1597</v>
      </c>
      <c r="W103" s="149"/>
      <c r="X103" s="150"/>
    </row>
    <row r="104" spans="12:24" ht="14.5" customHeight="1" x14ac:dyDescent="0.4">
      <c r="L104" s="97">
        <v>44</v>
      </c>
      <c r="M104" s="123" t="s">
        <v>1499</v>
      </c>
      <c r="N104" s="119"/>
      <c r="O104" s="119"/>
      <c r="P104" s="119"/>
      <c r="Q104" s="119"/>
      <c r="R104" s="119"/>
      <c r="S104" s="120"/>
      <c r="U104" s="97">
        <v>79.400000000000006</v>
      </c>
      <c r="V104" s="123" t="s">
        <v>1598</v>
      </c>
      <c r="W104" s="149"/>
      <c r="X104" s="150"/>
    </row>
    <row r="105" spans="12:24" ht="14.5" customHeight="1" x14ac:dyDescent="0.4">
      <c r="L105" s="97">
        <v>45</v>
      </c>
      <c r="M105" s="123" t="s">
        <v>1500</v>
      </c>
      <c r="N105" s="119">
        <v>672875011</v>
      </c>
      <c r="O105" s="119">
        <v>7413875</v>
      </c>
      <c r="P105" s="119">
        <v>2441133</v>
      </c>
      <c r="Q105" s="119">
        <v>-4168459</v>
      </c>
      <c r="R105" s="119">
        <v>0</v>
      </c>
      <c r="S105" s="120">
        <v>673679294</v>
      </c>
      <c r="U105" s="97">
        <v>79.599999999999994</v>
      </c>
      <c r="V105" s="123" t="s">
        <v>1599</v>
      </c>
      <c r="W105" s="149"/>
      <c r="X105" s="150"/>
    </row>
    <row r="106" spans="12:24" ht="14.5" customHeight="1" x14ac:dyDescent="0.4">
      <c r="L106" s="97">
        <v>46</v>
      </c>
      <c r="M106" s="123" t="s">
        <v>1501</v>
      </c>
      <c r="N106" s="119">
        <v>927682378</v>
      </c>
      <c r="O106" s="119">
        <v>21060948</v>
      </c>
      <c r="P106" s="119">
        <v>22978045</v>
      </c>
      <c r="Q106" s="119">
        <v>-3596402</v>
      </c>
      <c r="R106" s="119">
        <v>0</v>
      </c>
      <c r="S106" s="120">
        <v>922168879</v>
      </c>
      <c r="U106" s="97">
        <v>79.7</v>
      </c>
      <c r="V106" s="123" t="s">
        <v>1600</v>
      </c>
      <c r="W106" s="149"/>
      <c r="X106" s="150"/>
    </row>
    <row r="107" spans="12:24" ht="14.5" customHeight="1" x14ac:dyDescent="0.4">
      <c r="L107" s="97">
        <v>47</v>
      </c>
      <c r="M107" s="98" t="s">
        <v>889</v>
      </c>
      <c r="N107" s="133"/>
      <c r="O107" s="133"/>
      <c r="P107" s="133"/>
      <c r="Q107" s="133"/>
      <c r="R107" s="133"/>
      <c r="S107" s="134"/>
      <c r="U107" s="97">
        <v>79.8</v>
      </c>
      <c r="V107" s="98" t="s">
        <v>919</v>
      </c>
      <c r="W107" s="151"/>
      <c r="X107" s="152"/>
    </row>
    <row r="108" spans="12:24" ht="14.5" customHeight="1" x14ac:dyDescent="0.4">
      <c r="L108" s="97">
        <v>48</v>
      </c>
      <c r="M108" s="123" t="s">
        <v>1502</v>
      </c>
      <c r="N108" s="119">
        <v>1246848</v>
      </c>
      <c r="O108" s="119"/>
      <c r="P108" s="119"/>
      <c r="Q108" s="119"/>
      <c r="R108" s="119"/>
      <c r="S108" s="120">
        <v>1246848</v>
      </c>
      <c r="U108" s="97">
        <v>79.900000000000006</v>
      </c>
      <c r="V108" s="123" t="s">
        <v>1601</v>
      </c>
      <c r="W108" s="149"/>
      <c r="X108" s="150"/>
    </row>
    <row r="109" spans="12:24" ht="14.5" customHeight="1" x14ac:dyDescent="0.4">
      <c r="L109" s="97">
        <v>48.2</v>
      </c>
      <c r="M109" s="123" t="s">
        <v>1503</v>
      </c>
      <c r="N109" s="119"/>
      <c r="O109" s="119"/>
      <c r="P109" s="119"/>
      <c r="Q109" s="119"/>
      <c r="R109" s="119">
        <v>122157</v>
      </c>
      <c r="S109" s="120">
        <v>122157</v>
      </c>
      <c r="U109" s="97">
        <v>79.099999999999994</v>
      </c>
      <c r="V109" s="123" t="s">
        <v>1602</v>
      </c>
      <c r="W109" s="149"/>
      <c r="X109" s="150"/>
    </row>
    <row r="110" spans="12:24" ht="14.5" customHeight="1" x14ac:dyDescent="0.4">
      <c r="L110" s="97">
        <v>48.3</v>
      </c>
      <c r="M110" s="123" t="s">
        <v>1504</v>
      </c>
      <c r="N110" s="119"/>
      <c r="O110" s="119"/>
      <c r="P110" s="119"/>
      <c r="Q110" s="119"/>
      <c r="R110" s="119">
        <v>329054</v>
      </c>
      <c r="S110" s="120">
        <v>329054</v>
      </c>
      <c r="U110" s="97">
        <v>79.11</v>
      </c>
      <c r="V110" s="123" t="s">
        <v>1603</v>
      </c>
      <c r="W110" s="149"/>
      <c r="X110" s="150"/>
    </row>
    <row r="111" spans="12:24" ht="14.5" customHeight="1" x14ac:dyDescent="0.4">
      <c r="L111" s="97">
        <v>48.4</v>
      </c>
      <c r="M111" s="123" t="s">
        <v>1505</v>
      </c>
      <c r="N111" s="119"/>
      <c r="O111" s="119"/>
      <c r="P111" s="119"/>
      <c r="Q111" s="119"/>
      <c r="R111" s="119"/>
      <c r="S111" s="120"/>
      <c r="U111" s="97">
        <v>79.12</v>
      </c>
      <c r="V111" s="123" t="s">
        <v>1604</v>
      </c>
      <c r="W111" s="149"/>
      <c r="X111" s="150"/>
    </row>
    <row r="112" spans="12:24" ht="14.5" customHeight="1" x14ac:dyDescent="0.4">
      <c r="L112" s="97">
        <v>49</v>
      </c>
      <c r="M112" s="123" t="s">
        <v>1506</v>
      </c>
      <c r="N112" s="119">
        <v>10469742</v>
      </c>
      <c r="O112" s="119">
        <v>5435519</v>
      </c>
      <c r="P112" s="119"/>
      <c r="Q112" s="119"/>
      <c r="R112" s="119"/>
      <c r="S112" s="120">
        <v>15905261</v>
      </c>
      <c r="U112" s="97">
        <v>79.13</v>
      </c>
      <c r="V112" s="123" t="s">
        <v>1605</v>
      </c>
      <c r="W112" s="149"/>
      <c r="X112" s="150"/>
    </row>
    <row r="113" spans="12:24" ht="14.5" customHeight="1" x14ac:dyDescent="0.4">
      <c r="L113" s="97">
        <v>50</v>
      </c>
      <c r="M113" s="123" t="s">
        <v>890</v>
      </c>
      <c r="N113" s="119">
        <v>27084878</v>
      </c>
      <c r="O113" s="119">
        <v>68358</v>
      </c>
      <c r="P113" s="119">
        <v>93367</v>
      </c>
      <c r="Q113" s="119">
        <v>-6769</v>
      </c>
      <c r="R113" s="119">
        <v>-451211</v>
      </c>
      <c r="S113" s="120">
        <v>26601889</v>
      </c>
      <c r="U113" s="97">
        <v>79.14</v>
      </c>
      <c r="V113" s="123" t="s">
        <v>1606</v>
      </c>
      <c r="W113" s="149"/>
      <c r="X113" s="150"/>
    </row>
    <row r="114" spans="12:24" ht="14.5" customHeight="1" x14ac:dyDescent="0.4">
      <c r="L114" s="97">
        <v>51</v>
      </c>
      <c r="M114" s="123" t="s">
        <v>891</v>
      </c>
      <c r="N114" s="119"/>
      <c r="O114" s="119"/>
      <c r="P114" s="119"/>
      <c r="Q114" s="119"/>
      <c r="R114" s="119"/>
      <c r="S114" s="120"/>
      <c r="U114" s="97">
        <v>79.150000000000006</v>
      </c>
      <c r="V114" s="123" t="s">
        <v>1607</v>
      </c>
      <c r="W114" s="149"/>
      <c r="X114" s="150"/>
    </row>
    <row r="115" spans="12:24" ht="14.5" customHeight="1" x14ac:dyDescent="0.4">
      <c r="L115" s="97">
        <v>52</v>
      </c>
      <c r="M115" s="123" t="s">
        <v>892</v>
      </c>
      <c r="N115" s="119">
        <v>22130144</v>
      </c>
      <c r="O115" s="119">
        <v>1697896</v>
      </c>
      <c r="P115" s="119">
        <v>537718</v>
      </c>
      <c r="Q115" s="119">
        <v>5703918</v>
      </c>
      <c r="R115" s="119"/>
      <c r="S115" s="120">
        <v>28994240</v>
      </c>
      <c r="U115" s="97">
        <v>79.16</v>
      </c>
      <c r="V115" s="123" t="s">
        <v>1608</v>
      </c>
      <c r="W115" s="149"/>
      <c r="X115" s="150"/>
    </row>
    <row r="116" spans="12:24" ht="14.5" customHeight="1" x14ac:dyDescent="0.4">
      <c r="L116" s="97">
        <v>53</v>
      </c>
      <c r="M116" s="123" t="s">
        <v>1507</v>
      </c>
      <c r="N116" s="119">
        <v>12903424</v>
      </c>
      <c r="O116" s="119">
        <v>5846598</v>
      </c>
      <c r="P116" s="119"/>
      <c r="Q116" s="119">
        <v>-5703918</v>
      </c>
      <c r="R116" s="119"/>
      <c r="S116" s="120">
        <v>13046104</v>
      </c>
      <c r="U116" s="97">
        <v>79.17</v>
      </c>
      <c r="V116" s="98" t="s">
        <v>1609</v>
      </c>
      <c r="W116" s="151"/>
      <c r="X116" s="152"/>
    </row>
    <row r="117" spans="12:24" ht="14.5" customHeight="1" x14ac:dyDescent="0.4">
      <c r="L117" s="97">
        <v>54</v>
      </c>
      <c r="M117" s="123" t="s">
        <v>893</v>
      </c>
      <c r="N117" s="119"/>
      <c r="O117" s="119"/>
      <c r="P117" s="119"/>
      <c r="Q117" s="119"/>
      <c r="R117" s="119"/>
      <c r="S117" s="120"/>
      <c r="U117" s="97">
        <v>79.180000000000007</v>
      </c>
      <c r="V117" s="98" t="s">
        <v>908</v>
      </c>
      <c r="W117" s="151"/>
      <c r="X117" s="152"/>
    </row>
    <row r="118" spans="12:24" ht="14.5" customHeight="1" x14ac:dyDescent="0.4">
      <c r="L118" s="97">
        <v>55</v>
      </c>
      <c r="M118" s="123" t="s">
        <v>1508</v>
      </c>
      <c r="N118" s="119"/>
      <c r="O118" s="119"/>
      <c r="P118" s="119"/>
      <c r="Q118" s="119"/>
      <c r="R118" s="119"/>
      <c r="S118" s="120"/>
      <c r="U118" s="97">
        <v>79.19</v>
      </c>
      <c r="V118" s="123" t="s">
        <v>1610</v>
      </c>
      <c r="W118" s="149"/>
      <c r="X118" s="150"/>
    </row>
    <row r="119" spans="12:24" ht="14.5" customHeight="1" x14ac:dyDescent="0.4">
      <c r="L119" s="97">
        <v>56</v>
      </c>
      <c r="M119" s="123" t="s">
        <v>894</v>
      </c>
      <c r="N119" s="119">
        <v>11454</v>
      </c>
      <c r="O119" s="119"/>
      <c r="P119" s="119"/>
      <c r="Q119" s="119"/>
      <c r="R119" s="119"/>
      <c r="S119" s="120">
        <v>11454</v>
      </c>
      <c r="U119" s="97">
        <v>79.2</v>
      </c>
      <c r="V119" s="123" t="s">
        <v>1611</v>
      </c>
      <c r="W119" s="149"/>
      <c r="X119" s="150"/>
    </row>
    <row r="120" spans="12:24" ht="14.5" customHeight="1" x14ac:dyDescent="0.4">
      <c r="L120" s="97">
        <v>57</v>
      </c>
      <c r="M120" s="123" t="s">
        <v>1509</v>
      </c>
      <c r="N120" s="119"/>
      <c r="O120" s="119"/>
      <c r="P120" s="119"/>
      <c r="Q120" s="119"/>
      <c r="R120" s="119"/>
      <c r="S120" s="120"/>
      <c r="U120" s="97">
        <v>79.209999999999994</v>
      </c>
      <c r="V120" s="123" t="s">
        <v>1612</v>
      </c>
      <c r="W120" s="149"/>
      <c r="X120" s="150"/>
    </row>
    <row r="121" spans="12:24" ht="14.5" customHeight="1" x14ac:dyDescent="0.4">
      <c r="L121" s="97">
        <v>58</v>
      </c>
      <c r="M121" s="123" t="s">
        <v>1510</v>
      </c>
      <c r="N121" s="119">
        <v>73846490</v>
      </c>
      <c r="O121" s="119">
        <v>13048371</v>
      </c>
      <c r="P121" s="119">
        <v>631085</v>
      </c>
      <c r="Q121" s="119">
        <v>-6769</v>
      </c>
      <c r="R121" s="119">
        <v>0</v>
      </c>
      <c r="S121" s="120">
        <v>86257007</v>
      </c>
      <c r="U121" s="97">
        <v>79.22</v>
      </c>
      <c r="V121" s="123" t="s">
        <v>1613</v>
      </c>
      <c r="W121" s="149"/>
      <c r="X121" s="150"/>
    </row>
    <row r="122" spans="12:24" ht="14.5" customHeight="1" x14ac:dyDescent="0.4">
      <c r="L122" s="97">
        <v>59</v>
      </c>
      <c r="M122" s="98" t="s">
        <v>895</v>
      </c>
      <c r="N122" s="133"/>
      <c r="O122" s="133"/>
      <c r="P122" s="133"/>
      <c r="Q122" s="133"/>
      <c r="R122" s="133"/>
      <c r="S122" s="134"/>
      <c r="U122" s="97">
        <v>79.23</v>
      </c>
      <c r="V122" s="98" t="s">
        <v>919</v>
      </c>
      <c r="W122" s="151"/>
      <c r="X122" s="152"/>
    </row>
    <row r="123" spans="12:24" ht="14.5" customHeight="1" x14ac:dyDescent="0.4">
      <c r="L123" s="97">
        <v>60</v>
      </c>
      <c r="M123" s="123" t="s">
        <v>1511</v>
      </c>
      <c r="N123" s="119">
        <v>486091</v>
      </c>
      <c r="O123" s="119"/>
      <c r="P123" s="119"/>
      <c r="Q123" s="119"/>
      <c r="R123" s="119"/>
      <c r="S123" s="120">
        <v>486091</v>
      </c>
      <c r="U123" s="97">
        <v>79.239999999999995</v>
      </c>
      <c r="V123" s="123" t="s">
        <v>1614</v>
      </c>
      <c r="W123" s="149"/>
      <c r="X123" s="150"/>
    </row>
    <row r="124" spans="12:24" ht="14.5" customHeight="1" x14ac:dyDescent="0.4">
      <c r="L124" s="97">
        <v>61</v>
      </c>
      <c r="M124" s="123" t="s">
        <v>1512</v>
      </c>
      <c r="N124" s="119">
        <v>286</v>
      </c>
      <c r="O124" s="119"/>
      <c r="P124" s="119"/>
      <c r="Q124" s="119"/>
      <c r="R124" s="119"/>
      <c r="S124" s="120">
        <v>286</v>
      </c>
      <c r="U124" s="97">
        <v>79.25</v>
      </c>
      <c r="V124" s="123" t="s">
        <v>1615</v>
      </c>
      <c r="W124" s="149"/>
      <c r="X124" s="150"/>
    </row>
    <row r="125" spans="12:24" ht="14.5" customHeight="1" x14ac:dyDescent="0.4">
      <c r="L125" s="97">
        <v>62</v>
      </c>
      <c r="M125" s="123" t="s">
        <v>896</v>
      </c>
      <c r="N125" s="119">
        <v>125139245</v>
      </c>
      <c r="O125" s="119">
        <v>16241214</v>
      </c>
      <c r="P125" s="119">
        <v>646584</v>
      </c>
      <c r="Q125" s="119"/>
      <c r="R125" s="119"/>
      <c r="S125" s="120">
        <v>140733875</v>
      </c>
      <c r="U125" s="97">
        <v>79.260000000000005</v>
      </c>
      <c r="V125" s="123" t="s">
        <v>1616</v>
      </c>
      <c r="W125" s="149"/>
      <c r="X125" s="150"/>
    </row>
    <row r="126" spans="12:24" ht="14.5" customHeight="1" x14ac:dyDescent="0.4">
      <c r="L126" s="97">
        <v>63.1</v>
      </c>
      <c r="M126" s="123" t="s">
        <v>1513</v>
      </c>
      <c r="N126" s="119"/>
      <c r="O126" s="119"/>
      <c r="P126" s="119"/>
      <c r="Q126" s="119"/>
      <c r="R126" s="119"/>
      <c r="S126" s="120"/>
      <c r="U126" s="97">
        <v>79.27</v>
      </c>
      <c r="V126" s="123" t="s">
        <v>1617</v>
      </c>
      <c r="W126" s="149"/>
      <c r="X126" s="150"/>
    </row>
    <row r="127" spans="12:24" ht="14.5" customHeight="1" x14ac:dyDescent="0.4">
      <c r="L127" s="97">
        <v>63.2</v>
      </c>
      <c r="M127" s="123" t="s">
        <v>1514</v>
      </c>
      <c r="N127" s="119"/>
      <c r="O127" s="119"/>
      <c r="P127" s="119"/>
      <c r="Q127" s="119"/>
      <c r="R127" s="119"/>
      <c r="S127" s="120"/>
      <c r="U127" s="97">
        <v>79.28</v>
      </c>
      <c r="V127" s="123" t="s">
        <v>1618</v>
      </c>
      <c r="W127" s="149"/>
      <c r="X127" s="150"/>
    </row>
    <row r="128" spans="12:24" ht="14.5" customHeight="1" x14ac:dyDescent="0.4">
      <c r="L128" s="97">
        <v>63.3</v>
      </c>
      <c r="M128" s="123" t="s">
        <v>1515</v>
      </c>
      <c r="N128" s="119"/>
      <c r="O128" s="119"/>
      <c r="P128" s="119"/>
      <c r="Q128" s="119"/>
      <c r="R128" s="119"/>
      <c r="S128" s="120"/>
      <c r="U128" s="97">
        <v>79.290000000000006</v>
      </c>
      <c r="V128" s="123" t="s">
        <v>1619</v>
      </c>
      <c r="W128" s="149"/>
      <c r="X128" s="150"/>
    </row>
    <row r="129" spans="12:24" ht="14.5" customHeight="1" x14ac:dyDescent="0.4">
      <c r="L129" s="97">
        <v>64</v>
      </c>
      <c r="M129" s="123" t="s">
        <v>1516</v>
      </c>
      <c r="N129" s="119">
        <v>510</v>
      </c>
      <c r="O129" s="119"/>
      <c r="P129" s="119"/>
      <c r="Q129" s="119"/>
      <c r="R129" s="119"/>
      <c r="S129" s="120">
        <v>510</v>
      </c>
      <c r="U129" s="97">
        <v>79.3</v>
      </c>
      <c r="V129" s="123" t="s">
        <v>1620</v>
      </c>
      <c r="W129" s="149"/>
      <c r="X129" s="150"/>
    </row>
    <row r="130" spans="12:24" ht="14.5" customHeight="1" x14ac:dyDescent="0.4">
      <c r="L130" s="97">
        <v>65</v>
      </c>
      <c r="M130" s="123" t="s">
        <v>1517</v>
      </c>
      <c r="N130" s="119">
        <v>60496</v>
      </c>
      <c r="O130" s="119"/>
      <c r="P130" s="119"/>
      <c r="Q130" s="119"/>
      <c r="R130" s="119"/>
      <c r="S130" s="120">
        <v>60496</v>
      </c>
      <c r="U130" s="97">
        <v>79.31</v>
      </c>
      <c r="V130" s="123" t="s">
        <v>1621</v>
      </c>
      <c r="W130" s="149"/>
      <c r="X130" s="150"/>
    </row>
    <row r="131" spans="12:24" ht="14.5" customHeight="1" x14ac:dyDescent="0.4">
      <c r="L131" s="97">
        <v>66</v>
      </c>
      <c r="M131" s="123" t="s">
        <v>897</v>
      </c>
      <c r="N131" s="119"/>
      <c r="O131" s="119"/>
      <c r="P131" s="119"/>
      <c r="Q131" s="119"/>
      <c r="R131" s="119"/>
      <c r="S131" s="120"/>
      <c r="U131" s="97">
        <v>79.319999999999993</v>
      </c>
      <c r="V131" s="98" t="s">
        <v>1622</v>
      </c>
      <c r="W131" s="151"/>
      <c r="X131" s="152"/>
    </row>
    <row r="132" spans="12:24" ht="14.5" customHeight="1" x14ac:dyDescent="0.4">
      <c r="L132" s="97">
        <v>67</v>
      </c>
      <c r="M132" s="123" t="s">
        <v>1518</v>
      </c>
      <c r="N132" s="119">
        <v>370</v>
      </c>
      <c r="O132" s="119"/>
      <c r="P132" s="119"/>
      <c r="Q132" s="119"/>
      <c r="R132" s="119"/>
      <c r="S132" s="120">
        <v>370</v>
      </c>
      <c r="U132" s="97">
        <v>79.33</v>
      </c>
      <c r="V132" s="98" t="s">
        <v>908</v>
      </c>
      <c r="W132" s="151"/>
      <c r="X132" s="152"/>
    </row>
    <row r="133" spans="12:24" ht="14.5" customHeight="1" x14ac:dyDescent="0.4">
      <c r="L133" s="97">
        <v>68</v>
      </c>
      <c r="M133" s="123" t="s">
        <v>898</v>
      </c>
      <c r="N133" s="119">
        <v>47660</v>
      </c>
      <c r="O133" s="119"/>
      <c r="P133" s="119"/>
      <c r="Q133" s="119"/>
      <c r="R133" s="119"/>
      <c r="S133" s="120">
        <v>47660</v>
      </c>
      <c r="U133" s="97">
        <v>79.34</v>
      </c>
      <c r="V133" s="123" t="s">
        <v>1623</v>
      </c>
      <c r="W133" s="149"/>
      <c r="X133" s="150"/>
    </row>
    <row r="134" spans="12:24" ht="14.5" customHeight="1" x14ac:dyDescent="0.4">
      <c r="L134" s="97">
        <v>69</v>
      </c>
      <c r="M134" s="123" t="s">
        <v>899</v>
      </c>
      <c r="N134" s="119"/>
      <c r="O134" s="119"/>
      <c r="P134" s="119"/>
      <c r="Q134" s="119"/>
      <c r="R134" s="119"/>
      <c r="S134" s="120"/>
      <c r="U134" s="97">
        <v>79.349999999999994</v>
      </c>
      <c r="V134" s="123" t="s">
        <v>1624</v>
      </c>
      <c r="W134" s="149"/>
      <c r="X134" s="150"/>
    </row>
    <row r="135" spans="12:24" ht="14.5" customHeight="1" x14ac:dyDescent="0.4">
      <c r="L135" s="97">
        <v>70</v>
      </c>
      <c r="M135" s="123" t="s">
        <v>900</v>
      </c>
      <c r="N135" s="119"/>
      <c r="O135" s="119"/>
      <c r="P135" s="119"/>
      <c r="Q135" s="119"/>
      <c r="R135" s="119"/>
      <c r="S135" s="120"/>
      <c r="U135" s="97">
        <v>79.36</v>
      </c>
      <c r="V135" s="123" t="s">
        <v>1625</v>
      </c>
      <c r="W135" s="149"/>
      <c r="X135" s="150"/>
    </row>
    <row r="136" spans="12:24" ht="14.5" customHeight="1" x14ac:dyDescent="0.4">
      <c r="L136" s="97">
        <v>71</v>
      </c>
      <c r="M136" s="123" t="s">
        <v>1519</v>
      </c>
      <c r="N136" s="119"/>
      <c r="O136" s="119"/>
      <c r="P136" s="119"/>
      <c r="Q136" s="119"/>
      <c r="R136" s="119"/>
      <c r="S136" s="120"/>
      <c r="U136" s="97">
        <v>79.37</v>
      </c>
      <c r="V136" s="123" t="s">
        <v>1626</v>
      </c>
      <c r="W136" s="149"/>
      <c r="X136" s="150"/>
    </row>
    <row r="137" spans="12:24" ht="14.5" customHeight="1" x14ac:dyDescent="0.4">
      <c r="L137" s="97">
        <v>72</v>
      </c>
      <c r="M137" s="123" t="s">
        <v>1520</v>
      </c>
      <c r="N137" s="119"/>
      <c r="O137" s="119"/>
      <c r="P137" s="119"/>
      <c r="Q137" s="119"/>
      <c r="R137" s="119"/>
      <c r="S137" s="120"/>
      <c r="U137" s="97">
        <v>79.38</v>
      </c>
      <c r="V137" s="123" t="s">
        <v>1627</v>
      </c>
      <c r="W137" s="149"/>
      <c r="X137" s="150"/>
    </row>
    <row r="138" spans="12:24" ht="14.5" customHeight="1" x14ac:dyDescent="0.4">
      <c r="L138" s="97">
        <v>73</v>
      </c>
      <c r="M138" s="123" t="s">
        <v>1521</v>
      </c>
      <c r="N138" s="119"/>
      <c r="O138" s="119"/>
      <c r="P138" s="119"/>
      <c r="Q138" s="119"/>
      <c r="R138" s="119"/>
      <c r="S138" s="120"/>
      <c r="U138" s="97">
        <v>79.39</v>
      </c>
      <c r="V138" s="98" t="s">
        <v>919</v>
      </c>
      <c r="W138" s="151"/>
      <c r="X138" s="152"/>
    </row>
    <row r="139" spans="12:24" ht="14.5" customHeight="1" x14ac:dyDescent="0.4">
      <c r="L139" s="97">
        <v>74</v>
      </c>
      <c r="M139" s="123" t="s">
        <v>1522</v>
      </c>
      <c r="N139" s="119"/>
      <c r="O139" s="119"/>
      <c r="P139" s="119"/>
      <c r="Q139" s="119"/>
      <c r="R139" s="119"/>
      <c r="S139" s="120"/>
      <c r="U139" s="97">
        <v>79.400000000000006</v>
      </c>
      <c r="V139" s="123" t="s">
        <v>1628</v>
      </c>
      <c r="W139" s="149"/>
      <c r="X139" s="150"/>
    </row>
    <row r="140" spans="12:24" ht="14.5" customHeight="1" x14ac:dyDescent="0.4">
      <c r="L140" s="97">
        <v>75</v>
      </c>
      <c r="M140" s="123" t="s">
        <v>1523</v>
      </c>
      <c r="N140" s="119">
        <v>125734658</v>
      </c>
      <c r="O140" s="119">
        <v>16241214</v>
      </c>
      <c r="P140" s="119">
        <v>646584</v>
      </c>
      <c r="Q140" s="119"/>
      <c r="R140" s="119"/>
      <c r="S140" s="120">
        <v>141329288</v>
      </c>
      <c r="U140" s="97">
        <v>79.41</v>
      </c>
      <c r="V140" s="123" t="s">
        <v>1629</v>
      </c>
      <c r="W140" s="149"/>
      <c r="X140" s="150"/>
    </row>
    <row r="141" spans="12:24" ht="14.5" customHeight="1" x14ac:dyDescent="0.4">
      <c r="L141" s="97">
        <v>76</v>
      </c>
      <c r="M141" s="98" t="s">
        <v>1524</v>
      </c>
      <c r="N141" s="133"/>
      <c r="O141" s="133"/>
      <c r="P141" s="133"/>
      <c r="Q141" s="133"/>
      <c r="R141" s="133"/>
      <c r="S141" s="134"/>
      <c r="U141" s="97">
        <v>79.42</v>
      </c>
      <c r="V141" s="123" t="s">
        <v>1630</v>
      </c>
      <c r="W141" s="149"/>
      <c r="X141" s="150"/>
    </row>
    <row r="142" spans="12:24" ht="14.5" customHeight="1" x14ac:dyDescent="0.4">
      <c r="L142" s="97">
        <v>77</v>
      </c>
      <c r="M142" s="123" t="s">
        <v>1525</v>
      </c>
      <c r="N142" s="119"/>
      <c r="O142" s="119"/>
      <c r="P142" s="119"/>
      <c r="Q142" s="119"/>
      <c r="R142" s="119"/>
      <c r="S142" s="120"/>
      <c r="U142" s="97">
        <v>79.430000000000007</v>
      </c>
      <c r="V142" s="123" t="s">
        <v>1631</v>
      </c>
      <c r="W142" s="149"/>
      <c r="X142" s="150"/>
    </row>
    <row r="143" spans="12:24" ht="14.5" customHeight="1" x14ac:dyDescent="0.4">
      <c r="L143" s="97">
        <v>78</v>
      </c>
      <c r="M143" s="123" t="s">
        <v>1526</v>
      </c>
      <c r="N143" s="119"/>
      <c r="O143" s="119"/>
      <c r="P143" s="119"/>
      <c r="Q143" s="119"/>
      <c r="R143" s="119"/>
      <c r="S143" s="120"/>
      <c r="U143" s="97">
        <v>79.44</v>
      </c>
      <c r="V143" s="123" t="s">
        <v>1632</v>
      </c>
      <c r="W143" s="149"/>
      <c r="X143" s="150"/>
    </row>
    <row r="144" spans="12:24" ht="14.5" customHeight="1" x14ac:dyDescent="0.4">
      <c r="L144" s="97">
        <v>79</v>
      </c>
      <c r="M144" s="123" t="s">
        <v>901</v>
      </c>
      <c r="N144" s="119">
        <v>38157</v>
      </c>
      <c r="O144" s="119"/>
      <c r="P144" s="119"/>
      <c r="Q144" s="119"/>
      <c r="R144" s="119"/>
      <c r="S144" s="120">
        <v>38157</v>
      </c>
      <c r="U144" s="97">
        <v>79.45</v>
      </c>
      <c r="V144" s="123" t="s">
        <v>1633</v>
      </c>
      <c r="W144" s="149"/>
      <c r="X144" s="150"/>
    </row>
    <row r="145" spans="12:24" ht="14.5" customHeight="1" x14ac:dyDescent="0.4">
      <c r="L145" s="97">
        <v>80</v>
      </c>
      <c r="M145" s="123" t="s">
        <v>902</v>
      </c>
      <c r="N145" s="119">
        <v>195079</v>
      </c>
      <c r="O145" s="119"/>
      <c r="P145" s="119"/>
      <c r="Q145" s="119"/>
      <c r="R145" s="119"/>
      <c r="S145" s="120">
        <v>195079</v>
      </c>
      <c r="U145" s="97">
        <v>79.459999999999994</v>
      </c>
      <c r="V145" s="123" t="s">
        <v>1634</v>
      </c>
      <c r="W145" s="149"/>
      <c r="X145" s="150"/>
    </row>
    <row r="146" spans="12:24" ht="14.5" customHeight="1" x14ac:dyDescent="0.4">
      <c r="L146" s="97">
        <v>81</v>
      </c>
      <c r="M146" s="123" t="s">
        <v>1527</v>
      </c>
      <c r="N146" s="119"/>
      <c r="O146" s="119"/>
      <c r="P146" s="119"/>
      <c r="Q146" s="119"/>
      <c r="R146" s="119"/>
      <c r="S146" s="120"/>
      <c r="U146" s="97">
        <v>79.47</v>
      </c>
      <c r="V146" s="123" t="s">
        <v>1635</v>
      </c>
      <c r="W146" s="149"/>
      <c r="X146" s="150"/>
    </row>
    <row r="147" spans="12:24" ht="14.5" customHeight="1" x14ac:dyDescent="0.4">
      <c r="L147" s="97">
        <v>82</v>
      </c>
      <c r="M147" s="123" t="s">
        <v>1528</v>
      </c>
      <c r="N147" s="119"/>
      <c r="O147" s="119"/>
      <c r="P147" s="119"/>
      <c r="Q147" s="119"/>
      <c r="R147" s="119"/>
      <c r="S147" s="120"/>
      <c r="U147" s="97">
        <v>79.48</v>
      </c>
      <c r="V147" s="123" t="s">
        <v>1636</v>
      </c>
      <c r="W147" s="149"/>
      <c r="X147" s="150"/>
    </row>
    <row r="148" spans="12:24" ht="14.5" customHeight="1" x14ac:dyDescent="0.4">
      <c r="L148" s="97">
        <v>83</v>
      </c>
      <c r="M148" s="123" t="s">
        <v>1529</v>
      </c>
      <c r="N148" s="119"/>
      <c r="O148" s="119"/>
      <c r="P148" s="119"/>
      <c r="Q148" s="119"/>
      <c r="R148" s="119"/>
      <c r="S148" s="120"/>
      <c r="U148" s="97">
        <v>79.489999999999995</v>
      </c>
      <c r="V148" s="123" t="s">
        <v>1637</v>
      </c>
      <c r="W148" s="149"/>
      <c r="X148" s="150"/>
    </row>
    <row r="149" spans="12:24" ht="14.5" customHeight="1" x14ac:dyDescent="0.4">
      <c r="L149" s="97">
        <v>84</v>
      </c>
      <c r="M149" s="123" t="s">
        <v>1530</v>
      </c>
      <c r="N149" s="119">
        <v>233236</v>
      </c>
      <c r="O149" s="119"/>
      <c r="P149" s="119"/>
      <c r="Q149" s="119"/>
      <c r="R149" s="119"/>
      <c r="S149" s="120">
        <v>233236</v>
      </c>
      <c r="U149" s="97">
        <v>80</v>
      </c>
      <c r="V149" s="123" t="s">
        <v>1638</v>
      </c>
      <c r="W149" s="149">
        <v>335390190</v>
      </c>
      <c r="X149" s="150">
        <v>263230976</v>
      </c>
    </row>
    <row r="150" spans="12:24" ht="14.5" customHeight="1" x14ac:dyDescent="0.4">
      <c r="L150" s="97">
        <v>84.1</v>
      </c>
      <c r="M150" s="98" t="s">
        <v>1531</v>
      </c>
      <c r="N150" s="133"/>
      <c r="O150" s="133"/>
      <c r="P150" s="133"/>
      <c r="Q150" s="133"/>
      <c r="R150" s="133"/>
      <c r="S150" s="134"/>
      <c r="U150" s="97">
        <v>81</v>
      </c>
      <c r="V150" s="98" t="s">
        <v>972</v>
      </c>
      <c r="W150" s="151"/>
      <c r="X150" s="152"/>
    </row>
    <row r="151" spans="12:24" ht="14.5" customHeight="1" x14ac:dyDescent="0.4">
      <c r="L151" s="97">
        <v>84.2</v>
      </c>
      <c r="M151" s="123" t="s">
        <v>1532</v>
      </c>
      <c r="N151" s="119"/>
      <c r="O151" s="119"/>
      <c r="P151" s="119"/>
      <c r="Q151" s="119"/>
      <c r="R151" s="119"/>
      <c r="S151" s="120"/>
      <c r="U151" s="97">
        <v>82</v>
      </c>
      <c r="V151" s="98" t="s">
        <v>908</v>
      </c>
      <c r="W151" s="151"/>
      <c r="X151" s="152"/>
    </row>
    <row r="152" spans="12:24" ht="14.5" customHeight="1" x14ac:dyDescent="0.4">
      <c r="L152" s="97">
        <v>84.3</v>
      </c>
      <c r="M152" s="123" t="s">
        <v>1533</v>
      </c>
      <c r="N152" s="119"/>
      <c r="O152" s="119"/>
      <c r="P152" s="119"/>
      <c r="Q152" s="119"/>
      <c r="R152" s="119"/>
      <c r="S152" s="120"/>
      <c r="U152" s="97">
        <v>83</v>
      </c>
      <c r="V152" s="123" t="s">
        <v>973</v>
      </c>
      <c r="W152" s="149">
        <v>561494</v>
      </c>
      <c r="X152" s="150">
        <v>541963</v>
      </c>
    </row>
    <row r="153" spans="12:24" ht="14.5" customHeight="1" x14ac:dyDescent="0.4">
      <c r="L153" s="97">
        <v>84.4</v>
      </c>
      <c r="M153" s="123" t="s">
        <v>1534</v>
      </c>
      <c r="N153" s="119"/>
      <c r="O153" s="119"/>
      <c r="P153" s="119"/>
      <c r="Q153" s="119"/>
      <c r="R153" s="119"/>
      <c r="S153" s="120"/>
      <c r="U153" s="97">
        <v>85</v>
      </c>
      <c r="V153" s="123" t="s">
        <v>974</v>
      </c>
      <c r="W153" s="149">
        <v>0</v>
      </c>
      <c r="X153" s="150">
        <v>0</v>
      </c>
    </row>
    <row r="154" spans="12:24" ht="14.5" customHeight="1" x14ac:dyDescent="0.4">
      <c r="L154" s="97">
        <v>84.6</v>
      </c>
      <c r="M154" s="123" t="s">
        <v>1535</v>
      </c>
      <c r="N154" s="119"/>
      <c r="O154" s="119"/>
      <c r="P154" s="119"/>
      <c r="Q154" s="119"/>
      <c r="R154" s="119"/>
      <c r="S154" s="120"/>
      <c r="U154" s="97">
        <v>86</v>
      </c>
      <c r="V154" s="123" t="s">
        <v>1639</v>
      </c>
      <c r="W154" s="149">
        <v>1178074</v>
      </c>
      <c r="X154" s="150">
        <v>1119183</v>
      </c>
    </row>
    <row r="155" spans="12:24" ht="14.5" customHeight="1" x14ac:dyDescent="0.4">
      <c r="L155" s="97">
        <v>84.7</v>
      </c>
      <c r="M155" s="123" t="s">
        <v>1536</v>
      </c>
      <c r="N155" s="119"/>
      <c r="O155" s="119"/>
      <c r="P155" s="119"/>
      <c r="Q155" s="119"/>
      <c r="R155" s="119"/>
      <c r="S155" s="120"/>
      <c r="U155" s="97">
        <v>87</v>
      </c>
      <c r="V155" s="123" t="s">
        <v>1640</v>
      </c>
      <c r="W155" s="149"/>
      <c r="X155" s="150"/>
    </row>
    <row r="156" spans="12:24" ht="14.5" customHeight="1" x14ac:dyDescent="0.4">
      <c r="L156" s="97">
        <v>84.8</v>
      </c>
      <c r="M156" s="123" t="s">
        <v>1537</v>
      </c>
      <c r="N156" s="119"/>
      <c r="O156" s="119"/>
      <c r="P156" s="119"/>
      <c r="Q156" s="119"/>
      <c r="R156" s="119"/>
      <c r="S156" s="120"/>
      <c r="U156" s="97">
        <v>88</v>
      </c>
      <c r="V156" s="123" t="s">
        <v>975</v>
      </c>
      <c r="W156" s="149">
        <v>87041</v>
      </c>
      <c r="X156" s="150">
        <v>77131</v>
      </c>
    </row>
    <row r="157" spans="12:24" ht="14.5" customHeight="1" x14ac:dyDescent="0.4">
      <c r="L157" s="97">
        <v>84.9</v>
      </c>
      <c r="M157" s="123" t="s">
        <v>1538</v>
      </c>
      <c r="N157" s="119"/>
      <c r="O157" s="119"/>
      <c r="P157" s="119"/>
      <c r="Q157" s="119"/>
      <c r="R157" s="119"/>
      <c r="S157" s="120"/>
      <c r="U157" s="97">
        <v>89</v>
      </c>
      <c r="V157" s="123" t="s">
        <v>976</v>
      </c>
      <c r="W157" s="149">
        <v>0</v>
      </c>
      <c r="X157" s="150">
        <v>110881</v>
      </c>
    </row>
    <row r="158" spans="12:24" ht="14.5" customHeight="1" x14ac:dyDescent="0.4">
      <c r="L158" s="97">
        <v>84.1</v>
      </c>
      <c r="M158" s="123" t="s">
        <v>1539</v>
      </c>
      <c r="N158" s="119"/>
      <c r="O158" s="119"/>
      <c r="P158" s="119"/>
      <c r="Q158" s="119"/>
      <c r="R158" s="119"/>
      <c r="S158" s="120"/>
      <c r="U158" s="97">
        <v>90</v>
      </c>
      <c r="V158" s="123" t="s">
        <v>977</v>
      </c>
      <c r="W158" s="149">
        <v>0</v>
      </c>
      <c r="X158" s="150">
        <v>0</v>
      </c>
    </row>
    <row r="159" spans="12:24" ht="14.5" customHeight="1" x14ac:dyDescent="0.4">
      <c r="L159" s="97">
        <v>84.11</v>
      </c>
      <c r="M159" s="123" t="s">
        <v>1540</v>
      </c>
      <c r="N159" s="119"/>
      <c r="O159" s="119"/>
      <c r="P159" s="119"/>
      <c r="Q159" s="119"/>
      <c r="R159" s="119"/>
      <c r="S159" s="120"/>
      <c r="U159" s="97">
        <v>91</v>
      </c>
      <c r="V159" s="123" t="s">
        <v>978</v>
      </c>
      <c r="W159" s="149">
        <v>0</v>
      </c>
      <c r="X159" s="150">
        <v>589869</v>
      </c>
    </row>
    <row r="160" spans="12:24" ht="14.5" customHeight="1" x14ac:dyDescent="0.4">
      <c r="L160" s="97">
        <v>84.12</v>
      </c>
      <c r="M160" s="123" t="s">
        <v>1541</v>
      </c>
      <c r="N160" s="119"/>
      <c r="O160" s="119"/>
      <c r="P160" s="119"/>
      <c r="Q160" s="119"/>
      <c r="R160" s="119"/>
      <c r="S160" s="120"/>
      <c r="U160" s="97">
        <v>92</v>
      </c>
      <c r="V160" s="123" t="s">
        <v>1641</v>
      </c>
      <c r="W160" s="149">
        <v>739381</v>
      </c>
      <c r="X160" s="150">
        <v>0</v>
      </c>
    </row>
    <row r="161" spans="12:24" ht="14.5" customHeight="1" x14ac:dyDescent="0.4">
      <c r="L161" s="97">
        <v>84.13</v>
      </c>
      <c r="M161" s="123" t="s">
        <v>1542</v>
      </c>
      <c r="N161" s="119"/>
      <c r="O161" s="119"/>
      <c r="P161" s="119"/>
      <c r="Q161" s="119"/>
      <c r="R161" s="119"/>
      <c r="S161" s="120"/>
      <c r="U161" s="97">
        <v>93</v>
      </c>
      <c r="V161" s="123" t="s">
        <v>1642</v>
      </c>
      <c r="W161" s="149">
        <v>0</v>
      </c>
      <c r="X161" s="150">
        <v>0</v>
      </c>
    </row>
    <row r="162" spans="12:24" ht="14.5" customHeight="1" x14ac:dyDescent="0.4">
      <c r="L162" s="97">
        <v>84.14</v>
      </c>
      <c r="M162" s="123" t="s">
        <v>1543</v>
      </c>
      <c r="N162" s="119"/>
      <c r="O162" s="119"/>
      <c r="P162" s="119"/>
      <c r="Q162" s="119"/>
      <c r="R162" s="119"/>
      <c r="S162" s="120"/>
      <c r="U162" s="97">
        <v>94</v>
      </c>
      <c r="V162" s="123" t="s">
        <v>979</v>
      </c>
      <c r="W162" s="149">
        <v>0</v>
      </c>
      <c r="X162" s="150">
        <v>0</v>
      </c>
    </row>
    <row r="163" spans="12:24" ht="14.5" customHeight="1" x14ac:dyDescent="0.4">
      <c r="L163" s="97">
        <v>85</v>
      </c>
      <c r="M163" s="98" t="s">
        <v>1544</v>
      </c>
      <c r="N163" s="133"/>
      <c r="O163" s="133"/>
      <c r="P163" s="133"/>
      <c r="Q163" s="133"/>
      <c r="R163" s="133"/>
      <c r="S163" s="134"/>
      <c r="U163" s="97">
        <v>95</v>
      </c>
      <c r="V163" s="123" t="s">
        <v>980</v>
      </c>
      <c r="W163" s="149">
        <v>0</v>
      </c>
      <c r="X163" s="150">
        <v>0</v>
      </c>
    </row>
    <row r="164" spans="12:24" ht="14.5" customHeight="1" x14ac:dyDescent="0.4">
      <c r="L164" s="97">
        <v>86</v>
      </c>
      <c r="M164" s="123" t="s">
        <v>1545</v>
      </c>
      <c r="N164" s="119"/>
      <c r="O164" s="119"/>
      <c r="P164" s="119"/>
      <c r="Q164" s="119"/>
      <c r="R164" s="119"/>
      <c r="S164" s="120"/>
      <c r="U164" s="97">
        <v>96</v>
      </c>
      <c r="V164" s="123" t="s">
        <v>981</v>
      </c>
      <c r="W164" s="149">
        <v>111657420</v>
      </c>
      <c r="X164" s="150">
        <v>100108648</v>
      </c>
    </row>
    <row r="165" spans="12:24" ht="14.5" customHeight="1" x14ac:dyDescent="0.4">
      <c r="L165" s="97">
        <v>87</v>
      </c>
      <c r="M165" s="123" t="s">
        <v>1546</v>
      </c>
      <c r="N165" s="119">
        <v>1490839</v>
      </c>
      <c r="O165" s="119">
        <v>227980</v>
      </c>
      <c r="P165" s="119"/>
      <c r="Q165" s="119">
        <v>-172112</v>
      </c>
      <c r="R165" s="119">
        <v>0</v>
      </c>
      <c r="S165" s="120">
        <v>1546707</v>
      </c>
      <c r="U165" s="97">
        <v>97</v>
      </c>
      <c r="V165" s="123" t="s">
        <v>982</v>
      </c>
      <c r="W165" s="149">
        <v>848380</v>
      </c>
      <c r="X165" s="150">
        <v>831274</v>
      </c>
    </row>
    <row r="166" spans="12:24" ht="14.5" customHeight="1" x14ac:dyDescent="0.4">
      <c r="L166" s="97">
        <v>88</v>
      </c>
      <c r="M166" s="123" t="s">
        <v>1547</v>
      </c>
      <c r="N166" s="119">
        <v>17260007</v>
      </c>
      <c r="O166" s="119">
        <v>12275</v>
      </c>
      <c r="P166" s="119">
        <v>197758</v>
      </c>
      <c r="Q166" s="119">
        <v>-6589485</v>
      </c>
      <c r="R166" s="119">
        <v>-9018495</v>
      </c>
      <c r="S166" s="120">
        <v>1466544</v>
      </c>
      <c r="U166" s="97">
        <v>98</v>
      </c>
      <c r="V166" s="123" t="s">
        <v>983</v>
      </c>
      <c r="W166" s="149">
        <v>0</v>
      </c>
      <c r="X166" s="150">
        <v>0</v>
      </c>
    </row>
    <row r="167" spans="12:24" ht="14.5" customHeight="1" x14ac:dyDescent="0.4">
      <c r="L167" s="97">
        <v>89</v>
      </c>
      <c r="M167" s="123" t="s">
        <v>1548</v>
      </c>
      <c r="N167" s="119">
        <v>986299</v>
      </c>
      <c r="O167" s="119">
        <v>204687</v>
      </c>
      <c r="P167" s="119">
        <v>112288</v>
      </c>
      <c r="Q167" s="119">
        <v>23581</v>
      </c>
      <c r="R167" s="119"/>
      <c r="S167" s="120">
        <v>1102279</v>
      </c>
      <c r="U167" s="97">
        <v>99</v>
      </c>
      <c r="V167" s="123" t="s">
        <v>984</v>
      </c>
      <c r="W167" s="149">
        <v>115071790</v>
      </c>
      <c r="X167" s="150">
        <v>103378949</v>
      </c>
    </row>
    <row r="168" spans="12:24" ht="14.5" customHeight="1" x14ac:dyDescent="0.4">
      <c r="L168" s="97">
        <v>90</v>
      </c>
      <c r="M168" s="123" t="s">
        <v>903</v>
      </c>
      <c r="N168" s="119">
        <v>23067</v>
      </c>
      <c r="O168" s="119">
        <v>26934</v>
      </c>
      <c r="P168" s="119"/>
      <c r="Q168" s="119"/>
      <c r="R168" s="119"/>
      <c r="S168" s="120">
        <v>50001</v>
      </c>
      <c r="U168" s="97">
        <v>100</v>
      </c>
      <c r="V168" s="98" t="s">
        <v>919</v>
      </c>
      <c r="W168" s="151"/>
      <c r="X168" s="152"/>
    </row>
    <row r="169" spans="12:24" ht="14.5" customHeight="1" x14ac:dyDescent="0.4">
      <c r="L169" s="97">
        <v>91</v>
      </c>
      <c r="M169" s="123" t="s">
        <v>1549</v>
      </c>
      <c r="N169" s="119">
        <v>1541117</v>
      </c>
      <c r="O169" s="119">
        <v>392918</v>
      </c>
      <c r="P169" s="119"/>
      <c r="Q169" s="119">
        <v>-188737</v>
      </c>
      <c r="R169" s="119"/>
      <c r="S169" s="120">
        <v>1745298</v>
      </c>
      <c r="U169" s="97">
        <v>101</v>
      </c>
      <c r="V169" s="123" t="s">
        <v>985</v>
      </c>
      <c r="W169" s="149">
        <v>0</v>
      </c>
      <c r="X169" s="150">
        <v>0</v>
      </c>
    </row>
    <row r="170" spans="12:24" ht="14.5" customHeight="1" x14ac:dyDescent="0.4">
      <c r="L170" s="97">
        <v>92</v>
      </c>
      <c r="M170" s="123" t="s">
        <v>1550</v>
      </c>
      <c r="N170" s="119">
        <v>8299</v>
      </c>
      <c r="O170" s="119"/>
      <c r="P170" s="119"/>
      <c r="Q170" s="119"/>
      <c r="R170" s="119"/>
      <c r="S170" s="120">
        <v>8299</v>
      </c>
      <c r="U170" s="97">
        <v>102</v>
      </c>
      <c r="V170" s="123" t="s">
        <v>986</v>
      </c>
      <c r="W170" s="149">
        <v>1903</v>
      </c>
      <c r="X170" s="150">
        <v>15786</v>
      </c>
    </row>
    <row r="171" spans="12:24" ht="14.5" customHeight="1" x14ac:dyDescent="0.4">
      <c r="L171" s="97">
        <v>93</v>
      </c>
      <c r="M171" s="123" t="s">
        <v>1551</v>
      </c>
      <c r="N171" s="119">
        <v>413543</v>
      </c>
      <c r="O171" s="119">
        <v>34705</v>
      </c>
      <c r="P171" s="119"/>
      <c r="Q171" s="119"/>
      <c r="R171" s="119"/>
      <c r="S171" s="120">
        <v>448248</v>
      </c>
      <c r="U171" s="97">
        <v>103</v>
      </c>
      <c r="V171" s="123" t="s">
        <v>987</v>
      </c>
      <c r="W171" s="149">
        <v>0</v>
      </c>
      <c r="X171" s="150">
        <v>0</v>
      </c>
    </row>
    <row r="172" spans="12:24" ht="14.5" customHeight="1" x14ac:dyDescent="0.4">
      <c r="L172" s="97">
        <v>94</v>
      </c>
      <c r="M172" s="123" t="s">
        <v>1552</v>
      </c>
      <c r="N172" s="119"/>
      <c r="O172" s="119">
        <v>232967</v>
      </c>
      <c r="P172" s="119"/>
      <c r="Q172" s="119">
        <v>2201734</v>
      </c>
      <c r="R172" s="119">
        <v>2252361</v>
      </c>
      <c r="S172" s="120">
        <v>4687062</v>
      </c>
      <c r="U172" s="97">
        <v>104</v>
      </c>
      <c r="V172" s="123" t="s">
        <v>988</v>
      </c>
      <c r="W172" s="149">
        <v>23913</v>
      </c>
      <c r="X172" s="150">
        <v>0</v>
      </c>
    </row>
    <row r="173" spans="12:24" ht="14.5" customHeight="1" x14ac:dyDescent="0.4">
      <c r="L173" s="97">
        <v>94.1</v>
      </c>
      <c r="M173" s="123" t="s">
        <v>1553</v>
      </c>
      <c r="N173" s="119"/>
      <c r="O173" s="119">
        <v>115202</v>
      </c>
      <c r="P173" s="119"/>
      <c r="Q173" s="119">
        <v>4470576</v>
      </c>
      <c r="R173" s="119">
        <v>6624835</v>
      </c>
      <c r="S173" s="120">
        <v>11210613</v>
      </c>
      <c r="U173" s="97">
        <v>105</v>
      </c>
      <c r="V173" s="123" t="s">
        <v>989</v>
      </c>
      <c r="W173" s="149">
        <v>2752</v>
      </c>
      <c r="X173" s="150">
        <v>0</v>
      </c>
    </row>
    <row r="174" spans="12:24" ht="14.5" customHeight="1" x14ac:dyDescent="0.4">
      <c r="L174" s="97">
        <v>94.2</v>
      </c>
      <c r="M174" s="123" t="s">
        <v>1554</v>
      </c>
      <c r="N174" s="119">
        <v>111175</v>
      </c>
      <c r="O174" s="119"/>
      <c r="P174" s="119"/>
      <c r="Q174" s="119">
        <v>383204</v>
      </c>
      <c r="R174" s="119">
        <v>142100</v>
      </c>
      <c r="S174" s="120">
        <v>636479</v>
      </c>
      <c r="U174" s="97">
        <v>106</v>
      </c>
      <c r="V174" s="123" t="s">
        <v>1643</v>
      </c>
      <c r="W174" s="149">
        <v>0</v>
      </c>
      <c r="X174" s="150">
        <v>305118</v>
      </c>
    </row>
    <row r="175" spans="12:24" ht="14.5" customHeight="1" x14ac:dyDescent="0.4">
      <c r="L175" s="97">
        <v>95</v>
      </c>
      <c r="M175" s="123" t="s">
        <v>1555</v>
      </c>
      <c r="N175" s="119">
        <v>146625</v>
      </c>
      <c r="O175" s="119"/>
      <c r="P175" s="119">
        <v>13950</v>
      </c>
      <c r="Q175" s="119"/>
      <c r="R175" s="119"/>
      <c r="S175" s="120">
        <v>132675</v>
      </c>
      <c r="U175" s="97">
        <v>107</v>
      </c>
      <c r="V175" s="123" t="s">
        <v>990</v>
      </c>
      <c r="W175" s="149">
        <v>120788</v>
      </c>
      <c r="X175" s="150">
        <v>0</v>
      </c>
    </row>
    <row r="176" spans="12:24" ht="14.5" customHeight="1" x14ac:dyDescent="0.4">
      <c r="L176" s="97">
        <v>96</v>
      </c>
      <c r="M176" s="123" t="s">
        <v>1556</v>
      </c>
      <c r="N176" s="119">
        <v>21980971</v>
      </c>
      <c r="O176" s="119">
        <v>1247668</v>
      </c>
      <c r="P176" s="119">
        <v>323996</v>
      </c>
      <c r="Q176" s="119">
        <v>128761</v>
      </c>
      <c r="R176" s="119">
        <v>801</v>
      </c>
      <c r="S176" s="120">
        <v>23034205</v>
      </c>
      <c r="U176" s="97">
        <v>108</v>
      </c>
      <c r="V176" s="123" t="s">
        <v>991</v>
      </c>
      <c r="W176" s="149">
        <v>328603</v>
      </c>
      <c r="X176" s="150">
        <v>1011928</v>
      </c>
    </row>
    <row r="177" spans="12:24" ht="14.5" customHeight="1" x14ac:dyDescent="0.4">
      <c r="L177" s="97">
        <v>97</v>
      </c>
      <c r="M177" s="123" t="s">
        <v>1557</v>
      </c>
      <c r="N177" s="119">
        <v>4151218</v>
      </c>
      <c r="O177" s="119"/>
      <c r="P177" s="119">
        <v>2592375</v>
      </c>
      <c r="Q177" s="119"/>
      <c r="R177" s="119">
        <v>-801</v>
      </c>
      <c r="S177" s="120">
        <v>1558042</v>
      </c>
      <c r="U177" s="97">
        <v>109</v>
      </c>
      <c r="V177" s="123" t="s">
        <v>992</v>
      </c>
      <c r="W177" s="149">
        <v>0</v>
      </c>
      <c r="X177" s="150">
        <v>0</v>
      </c>
    </row>
    <row r="178" spans="12:24" ht="14.5" customHeight="1" x14ac:dyDescent="0.4">
      <c r="L178" s="97">
        <v>98</v>
      </c>
      <c r="M178" s="123" t="s">
        <v>1558</v>
      </c>
      <c r="N178" s="119"/>
      <c r="O178" s="119"/>
      <c r="P178" s="119"/>
      <c r="Q178" s="119"/>
      <c r="R178" s="119"/>
      <c r="S178" s="120"/>
      <c r="U178" s="97">
        <v>110</v>
      </c>
      <c r="V178" s="123" t="s">
        <v>993</v>
      </c>
      <c r="W178" s="149">
        <v>0</v>
      </c>
      <c r="X178" s="150">
        <v>0</v>
      </c>
    </row>
    <row r="179" spans="12:24" ht="14.5" customHeight="1" x14ac:dyDescent="0.4">
      <c r="L179" s="97">
        <v>99</v>
      </c>
      <c r="M179" s="123" t="s">
        <v>1559</v>
      </c>
      <c r="N179" s="119">
        <v>26132189</v>
      </c>
      <c r="O179" s="119">
        <v>1247668</v>
      </c>
      <c r="P179" s="119">
        <v>2916371</v>
      </c>
      <c r="Q179" s="119">
        <v>128761</v>
      </c>
      <c r="R179" s="119">
        <v>0</v>
      </c>
      <c r="S179" s="120">
        <v>24592247</v>
      </c>
      <c r="U179" s="97">
        <v>111</v>
      </c>
      <c r="V179" s="123" t="s">
        <v>994</v>
      </c>
      <c r="W179" s="149">
        <v>477959</v>
      </c>
      <c r="X179" s="150">
        <v>1332832</v>
      </c>
    </row>
    <row r="180" spans="12:24" ht="14.5" customHeight="1" x14ac:dyDescent="0.4">
      <c r="L180" s="97">
        <v>100</v>
      </c>
      <c r="M180" s="123" t="s">
        <v>1560</v>
      </c>
      <c r="N180" s="119">
        <v>1153628951</v>
      </c>
      <c r="O180" s="119">
        <v>51598201</v>
      </c>
      <c r="P180" s="119">
        <v>27172085</v>
      </c>
      <c r="Q180" s="119">
        <v>-3474410</v>
      </c>
      <c r="R180" s="119">
        <v>0</v>
      </c>
      <c r="S180" s="120">
        <v>1174580657</v>
      </c>
      <c r="U180" s="97">
        <v>112</v>
      </c>
      <c r="V180" s="123" t="s">
        <v>1644</v>
      </c>
      <c r="W180" s="149">
        <v>115549749</v>
      </c>
      <c r="X180" s="150">
        <v>104711781</v>
      </c>
    </row>
    <row r="181" spans="12:24" ht="14.5" customHeight="1" x14ac:dyDescent="0.4">
      <c r="L181" s="97">
        <v>101</v>
      </c>
      <c r="M181" s="123" t="s">
        <v>1561</v>
      </c>
      <c r="N181" s="119"/>
      <c r="O181" s="119"/>
      <c r="P181" s="119"/>
      <c r="Q181" s="119"/>
      <c r="R181" s="119"/>
      <c r="S181" s="120"/>
      <c r="U181" s="97">
        <v>113</v>
      </c>
      <c r="V181" s="98" t="s">
        <v>995</v>
      </c>
      <c r="W181" s="151"/>
      <c r="X181" s="152"/>
    </row>
    <row r="182" spans="12:24" ht="14.5" customHeight="1" x14ac:dyDescent="0.4">
      <c r="L182" s="97">
        <v>102</v>
      </c>
      <c r="M182" s="123" t="s">
        <v>1562</v>
      </c>
      <c r="N182" s="119"/>
      <c r="O182" s="119"/>
      <c r="P182" s="119"/>
      <c r="Q182" s="119"/>
      <c r="R182" s="119"/>
      <c r="S182" s="120"/>
      <c r="U182" s="97">
        <v>114</v>
      </c>
      <c r="V182" s="98" t="s">
        <v>908</v>
      </c>
      <c r="W182" s="151"/>
      <c r="X182" s="152"/>
    </row>
    <row r="183" spans="12:24" ht="14.5" customHeight="1" x14ac:dyDescent="0.4">
      <c r="L183" s="97">
        <v>103</v>
      </c>
      <c r="M183" s="123" t="s">
        <v>1563</v>
      </c>
      <c r="N183" s="119"/>
      <c r="O183" s="119"/>
      <c r="P183" s="119"/>
      <c r="Q183" s="119"/>
      <c r="R183" s="119"/>
      <c r="S183" s="120"/>
      <c r="U183" s="97">
        <v>115</v>
      </c>
      <c r="V183" s="123" t="s">
        <v>996</v>
      </c>
      <c r="W183" s="149">
        <v>562876</v>
      </c>
      <c r="X183" s="150">
        <v>572815</v>
      </c>
    </row>
    <row r="184" spans="12:24" ht="14.5" customHeight="1" thickBot="1" x14ac:dyDescent="0.45">
      <c r="L184" s="125">
        <v>104</v>
      </c>
      <c r="M184" s="126" t="s">
        <v>1564</v>
      </c>
      <c r="N184" s="153">
        <v>1153628951</v>
      </c>
      <c r="O184" s="153">
        <v>51598201</v>
      </c>
      <c r="P184" s="153">
        <v>27172085</v>
      </c>
      <c r="Q184" s="153">
        <v>-3474410</v>
      </c>
      <c r="R184" s="153">
        <v>0</v>
      </c>
      <c r="S184" s="154">
        <v>1174580657</v>
      </c>
      <c r="U184" s="97">
        <v>116</v>
      </c>
      <c r="V184" s="123" t="s">
        <v>997</v>
      </c>
      <c r="W184" s="149">
        <v>0</v>
      </c>
      <c r="X184" s="150">
        <v>0</v>
      </c>
    </row>
    <row r="185" spans="12:24" ht="14.5" customHeight="1" x14ac:dyDescent="0.4">
      <c r="U185" s="97">
        <v>117</v>
      </c>
      <c r="V185" s="123" t="s">
        <v>998</v>
      </c>
      <c r="W185" s="149">
        <v>0</v>
      </c>
      <c r="X185" s="150">
        <v>0</v>
      </c>
    </row>
    <row r="186" spans="12:24" ht="14.5" customHeight="1" x14ac:dyDescent="0.4">
      <c r="U186" s="97">
        <v>118</v>
      </c>
      <c r="V186" s="123" t="s">
        <v>999</v>
      </c>
      <c r="W186" s="149">
        <v>0</v>
      </c>
      <c r="X186" s="150">
        <v>0</v>
      </c>
    </row>
    <row r="187" spans="12:24" ht="14.5" customHeight="1" x14ac:dyDescent="0.4">
      <c r="U187" s="97">
        <v>119</v>
      </c>
      <c r="V187" s="123" t="s">
        <v>1000</v>
      </c>
      <c r="W187" s="149">
        <v>0</v>
      </c>
      <c r="X187" s="150">
        <v>0</v>
      </c>
    </row>
    <row r="188" spans="12:24" ht="14.5" customHeight="1" x14ac:dyDescent="0.4">
      <c r="U188" s="97">
        <v>120</v>
      </c>
      <c r="V188" s="123" t="s">
        <v>1001</v>
      </c>
      <c r="W188" s="149">
        <v>0</v>
      </c>
      <c r="X188" s="150">
        <v>0</v>
      </c>
    </row>
    <row r="189" spans="12:24" ht="14.5" customHeight="1" x14ac:dyDescent="0.4">
      <c r="L189" s="102"/>
      <c r="M189" s="103"/>
      <c r="N189" s="104"/>
      <c r="O189" s="104"/>
      <c r="P189" s="104"/>
      <c r="Q189" s="104"/>
      <c r="R189" s="104"/>
      <c r="S189" s="104"/>
      <c r="U189" s="97">
        <v>121</v>
      </c>
      <c r="V189" s="123" t="s">
        <v>1645</v>
      </c>
      <c r="W189" s="149">
        <v>5563391</v>
      </c>
      <c r="X189" s="150">
        <v>5403626</v>
      </c>
    </row>
    <row r="190" spans="12:24" ht="14.5" customHeight="1" x14ac:dyDescent="0.4">
      <c r="L190" s="102"/>
      <c r="M190" s="103"/>
      <c r="N190" s="104"/>
      <c r="O190" s="104"/>
      <c r="P190" s="104"/>
      <c r="Q190" s="104"/>
      <c r="R190" s="104"/>
      <c r="S190" s="104"/>
      <c r="U190" s="97">
        <v>122</v>
      </c>
      <c r="V190" s="123" t="s">
        <v>1002</v>
      </c>
      <c r="W190" s="149"/>
      <c r="X190" s="150"/>
    </row>
    <row r="191" spans="12:24" ht="14.5" customHeight="1" x14ac:dyDescent="0.4">
      <c r="L191" s="102"/>
      <c r="M191" s="103"/>
      <c r="N191" s="104"/>
      <c r="O191" s="104"/>
      <c r="P191" s="104"/>
      <c r="Q191" s="104"/>
      <c r="R191" s="104"/>
      <c r="S191" s="104"/>
      <c r="U191" s="97">
        <v>123</v>
      </c>
      <c r="V191" s="123" t="s">
        <v>1003</v>
      </c>
      <c r="W191" s="149">
        <v>6126267</v>
      </c>
      <c r="X191" s="150">
        <v>5976441</v>
      </c>
    </row>
    <row r="192" spans="12:24" ht="14.5" customHeight="1" x14ac:dyDescent="0.4">
      <c r="L192" s="102"/>
      <c r="M192" s="103"/>
      <c r="N192" s="104"/>
      <c r="O192" s="104"/>
      <c r="P192" s="104"/>
      <c r="Q192" s="104"/>
      <c r="R192" s="104"/>
      <c r="S192" s="104"/>
      <c r="U192" s="97">
        <v>124</v>
      </c>
      <c r="V192" s="98" t="s">
        <v>919</v>
      </c>
      <c r="W192" s="151"/>
      <c r="X192" s="152"/>
    </row>
    <row r="193" spans="12:24" ht="14.5" customHeight="1" x14ac:dyDescent="0.4">
      <c r="L193" s="102"/>
      <c r="M193" s="103"/>
      <c r="N193" s="104"/>
      <c r="O193" s="104"/>
      <c r="P193" s="104"/>
      <c r="Q193" s="104"/>
      <c r="R193" s="104"/>
      <c r="S193" s="104"/>
      <c r="U193" s="97">
        <v>125</v>
      </c>
      <c r="V193" s="123" t="s">
        <v>1004</v>
      </c>
      <c r="W193" s="149"/>
      <c r="X193" s="150">
        <v>0</v>
      </c>
    </row>
    <row r="194" spans="12:24" ht="14.5" customHeight="1" x14ac:dyDescent="0.4">
      <c r="L194" s="102"/>
      <c r="M194" s="103"/>
      <c r="N194" s="104"/>
      <c r="O194" s="104"/>
      <c r="P194" s="104"/>
      <c r="Q194" s="104"/>
      <c r="R194" s="104"/>
      <c r="S194" s="104"/>
      <c r="U194" s="97">
        <v>126</v>
      </c>
      <c r="V194" s="123" t="s">
        <v>1005</v>
      </c>
      <c r="W194" s="149"/>
      <c r="X194" s="150">
        <v>0</v>
      </c>
    </row>
    <row r="195" spans="12:24" ht="14.5" customHeight="1" x14ac:dyDescent="0.4">
      <c r="L195" s="102"/>
      <c r="M195" s="103"/>
      <c r="N195" s="104"/>
      <c r="O195" s="104"/>
      <c r="P195" s="104"/>
      <c r="Q195" s="104"/>
      <c r="R195" s="104"/>
      <c r="S195" s="104"/>
      <c r="U195" s="97">
        <v>127</v>
      </c>
      <c r="V195" s="123" t="s">
        <v>1006</v>
      </c>
      <c r="W195" s="149"/>
      <c r="X195" s="150">
        <v>0</v>
      </c>
    </row>
    <row r="196" spans="12:24" ht="14.5" customHeight="1" x14ac:dyDescent="0.4">
      <c r="L196" s="102"/>
      <c r="M196" s="103"/>
      <c r="N196" s="104"/>
      <c r="O196" s="104"/>
      <c r="P196" s="104"/>
      <c r="Q196" s="104"/>
      <c r="R196" s="104"/>
      <c r="S196" s="104"/>
      <c r="U196" s="97">
        <v>128</v>
      </c>
      <c r="V196" s="123" t="s">
        <v>1007</v>
      </c>
      <c r="W196" s="149"/>
      <c r="X196" s="150">
        <v>0</v>
      </c>
    </row>
    <row r="197" spans="12:24" ht="14.5" customHeight="1" x14ac:dyDescent="0.4">
      <c r="L197" s="102"/>
      <c r="M197" s="103"/>
      <c r="N197" s="104"/>
      <c r="O197" s="104"/>
      <c r="P197" s="104"/>
      <c r="Q197" s="104"/>
      <c r="R197" s="104"/>
      <c r="S197" s="104"/>
      <c r="U197" s="97">
        <v>129</v>
      </c>
      <c r="V197" s="123" t="s">
        <v>1646</v>
      </c>
      <c r="W197" s="149"/>
      <c r="X197" s="150">
        <v>0</v>
      </c>
    </row>
    <row r="198" spans="12:24" ht="14.5" customHeight="1" x14ac:dyDescent="0.4">
      <c r="L198" s="102"/>
      <c r="M198" s="103"/>
      <c r="N198" s="104"/>
      <c r="O198" s="104"/>
      <c r="P198" s="104"/>
      <c r="Q198" s="104"/>
      <c r="R198" s="104"/>
      <c r="S198" s="104"/>
      <c r="U198" s="97">
        <v>130</v>
      </c>
      <c r="V198" s="123" t="s">
        <v>1008</v>
      </c>
      <c r="W198" s="149"/>
      <c r="X198" s="150">
        <v>0</v>
      </c>
    </row>
    <row r="199" spans="12:24" ht="14.5" customHeight="1" x14ac:dyDescent="0.4">
      <c r="L199" s="102"/>
      <c r="M199" s="103"/>
      <c r="N199" s="104"/>
      <c r="O199" s="104"/>
      <c r="P199" s="104"/>
      <c r="Q199" s="104"/>
      <c r="R199" s="104"/>
      <c r="S199" s="104"/>
      <c r="U199" s="97">
        <v>131</v>
      </c>
      <c r="V199" s="123" t="s">
        <v>1647</v>
      </c>
      <c r="W199" s="149">
        <v>6126267</v>
      </c>
      <c r="X199" s="150">
        <v>5976441</v>
      </c>
    </row>
    <row r="200" spans="12:24" ht="14.5" customHeight="1" x14ac:dyDescent="0.4">
      <c r="L200" s="102"/>
      <c r="M200" s="103"/>
      <c r="N200" s="104"/>
      <c r="O200" s="104"/>
      <c r="P200" s="104"/>
      <c r="Q200" s="104"/>
      <c r="R200" s="104"/>
      <c r="S200" s="104"/>
      <c r="U200" s="97">
        <v>131.1</v>
      </c>
      <c r="V200" s="98" t="s">
        <v>1648</v>
      </c>
      <c r="W200" s="151"/>
      <c r="X200" s="152"/>
    </row>
    <row r="201" spans="12:24" ht="14.5" customHeight="1" x14ac:dyDescent="0.4">
      <c r="L201" s="102"/>
      <c r="M201" s="103"/>
      <c r="N201" s="104"/>
      <c r="O201" s="104"/>
      <c r="P201" s="104"/>
      <c r="Q201" s="104"/>
      <c r="R201" s="104"/>
      <c r="S201" s="104"/>
      <c r="U201" s="97">
        <v>131.19999999999999</v>
      </c>
      <c r="V201" s="98" t="s">
        <v>908</v>
      </c>
      <c r="W201" s="151"/>
      <c r="X201" s="152"/>
    </row>
    <row r="202" spans="12:24" ht="14.5" customHeight="1" x14ac:dyDescent="0.4">
      <c r="L202" s="102"/>
      <c r="M202" s="103"/>
      <c r="N202" s="104"/>
      <c r="O202" s="104"/>
      <c r="P202" s="104"/>
      <c r="Q202" s="104"/>
      <c r="R202" s="104"/>
      <c r="S202" s="104"/>
      <c r="U202" s="97">
        <v>131.30000000000001</v>
      </c>
      <c r="V202" s="123" t="s">
        <v>1649</v>
      </c>
      <c r="W202" s="149"/>
      <c r="X202" s="150"/>
    </row>
    <row r="203" spans="12:24" ht="14.5" customHeight="1" x14ac:dyDescent="0.4">
      <c r="L203" s="102"/>
      <c r="M203" s="103"/>
      <c r="N203" s="104"/>
      <c r="O203" s="104"/>
      <c r="P203" s="104"/>
      <c r="Q203" s="104"/>
      <c r="R203" s="104"/>
      <c r="S203" s="104"/>
      <c r="U203" s="97">
        <v>131.4</v>
      </c>
      <c r="V203" s="123" t="s">
        <v>1650</v>
      </c>
      <c r="W203" s="149"/>
      <c r="X203" s="150"/>
    </row>
    <row r="204" spans="12:24" ht="14.5" customHeight="1" x14ac:dyDescent="0.4">
      <c r="L204" s="102"/>
      <c r="M204" s="103"/>
      <c r="N204" s="104"/>
      <c r="O204" s="104"/>
      <c r="P204" s="104"/>
      <c r="Q204" s="104"/>
      <c r="R204" s="104"/>
      <c r="S204" s="104"/>
      <c r="U204" s="97">
        <v>131.5</v>
      </c>
      <c r="V204" s="123" t="s">
        <v>1651</v>
      </c>
      <c r="W204" s="149"/>
      <c r="X204" s="150"/>
    </row>
    <row r="205" spans="12:24" ht="14.5" customHeight="1" x14ac:dyDescent="0.4">
      <c r="L205" s="102"/>
      <c r="M205" s="103"/>
      <c r="N205" s="104"/>
      <c r="O205" s="104"/>
      <c r="P205" s="104"/>
      <c r="Q205" s="104"/>
      <c r="R205" s="104"/>
      <c r="S205" s="104"/>
      <c r="U205" s="97">
        <v>131.6</v>
      </c>
      <c r="V205" s="123" t="s">
        <v>1652</v>
      </c>
      <c r="W205" s="149"/>
      <c r="X205" s="150"/>
    </row>
    <row r="206" spans="12:24" ht="14.5" customHeight="1" x14ac:dyDescent="0.4">
      <c r="L206" s="102"/>
      <c r="M206" s="103"/>
      <c r="N206" s="104"/>
      <c r="O206" s="104"/>
      <c r="P206" s="104"/>
      <c r="Q206" s="104"/>
      <c r="R206" s="104"/>
      <c r="S206" s="104"/>
      <c r="U206" s="97">
        <v>131.69999999999999</v>
      </c>
      <c r="V206" s="123" t="s">
        <v>1653</v>
      </c>
      <c r="W206" s="149"/>
      <c r="X206" s="150"/>
    </row>
    <row r="207" spans="12:24" ht="14.5" customHeight="1" x14ac:dyDescent="0.4">
      <c r="L207" s="102"/>
      <c r="M207" s="103"/>
      <c r="N207" s="104"/>
      <c r="O207" s="104"/>
      <c r="P207" s="104"/>
      <c r="Q207" s="104"/>
      <c r="R207" s="104"/>
      <c r="S207" s="104"/>
      <c r="U207" s="97">
        <v>131.80000000000001</v>
      </c>
      <c r="V207" s="98" t="s">
        <v>919</v>
      </c>
      <c r="W207" s="151"/>
      <c r="X207" s="152"/>
    </row>
    <row r="208" spans="12:24" ht="14.5" customHeight="1" x14ac:dyDescent="0.4">
      <c r="L208" s="102"/>
      <c r="M208" s="103"/>
      <c r="N208" s="104"/>
      <c r="O208" s="104"/>
      <c r="P208" s="104"/>
      <c r="Q208" s="104"/>
      <c r="R208" s="104"/>
      <c r="S208" s="104"/>
      <c r="U208" s="97">
        <v>131.9</v>
      </c>
      <c r="V208" s="123" t="s">
        <v>1654</v>
      </c>
      <c r="W208" s="149"/>
      <c r="X208" s="150"/>
    </row>
    <row r="209" spans="12:24" ht="14.5" customHeight="1" x14ac:dyDescent="0.4">
      <c r="L209" s="102"/>
      <c r="M209" s="103"/>
      <c r="N209" s="104"/>
      <c r="O209" s="104"/>
      <c r="P209" s="104"/>
      <c r="Q209" s="104"/>
      <c r="R209" s="104"/>
      <c r="S209" s="104"/>
      <c r="U209" s="97">
        <v>131.1</v>
      </c>
      <c r="V209" s="123" t="s">
        <v>1655</v>
      </c>
      <c r="W209" s="149"/>
      <c r="X209" s="150"/>
    </row>
    <row r="210" spans="12:24" ht="14.5" customHeight="1" x14ac:dyDescent="0.4">
      <c r="L210" s="102"/>
      <c r="M210" s="103"/>
      <c r="N210" s="104"/>
      <c r="O210" s="104"/>
      <c r="P210" s="104"/>
      <c r="Q210" s="104"/>
      <c r="R210" s="104"/>
      <c r="S210" s="104"/>
      <c r="U210" s="97">
        <v>131.11000000000001</v>
      </c>
      <c r="V210" s="123" t="s">
        <v>1656</v>
      </c>
      <c r="W210" s="149"/>
      <c r="X210" s="150"/>
    </row>
    <row r="211" spans="12:24" ht="14.5" customHeight="1" x14ac:dyDescent="0.4">
      <c r="L211" s="102"/>
      <c r="M211" s="103"/>
      <c r="N211" s="104"/>
      <c r="O211" s="104"/>
      <c r="P211" s="104"/>
      <c r="Q211" s="104"/>
      <c r="R211" s="104"/>
      <c r="S211" s="104"/>
      <c r="U211" s="97">
        <v>131.12</v>
      </c>
      <c r="V211" s="123" t="s">
        <v>1657</v>
      </c>
      <c r="W211" s="149"/>
      <c r="X211" s="150"/>
    </row>
    <row r="212" spans="12:24" ht="14.5" customHeight="1" x14ac:dyDescent="0.4">
      <c r="L212" s="102"/>
      <c r="M212" s="103"/>
      <c r="N212" s="104"/>
      <c r="O212" s="104"/>
      <c r="P212" s="104"/>
      <c r="Q212" s="104"/>
      <c r="R212" s="104"/>
      <c r="S212" s="104"/>
      <c r="U212" s="97">
        <v>131.13</v>
      </c>
      <c r="V212" s="123" t="s">
        <v>1658</v>
      </c>
      <c r="W212" s="149"/>
      <c r="X212" s="150"/>
    </row>
    <row r="213" spans="12:24" ht="14.5" customHeight="1" x14ac:dyDescent="0.4">
      <c r="L213" s="102"/>
      <c r="M213" s="103"/>
      <c r="N213" s="104"/>
      <c r="O213" s="104"/>
      <c r="P213" s="104"/>
      <c r="Q213" s="104"/>
      <c r="R213" s="104"/>
      <c r="S213" s="104"/>
      <c r="U213" s="97">
        <v>131.13999999999999</v>
      </c>
      <c r="V213" s="123" t="s">
        <v>1659</v>
      </c>
      <c r="W213" s="149"/>
      <c r="X213" s="150"/>
    </row>
    <row r="214" spans="12:24" ht="14.5" customHeight="1" x14ac:dyDescent="0.4">
      <c r="L214" s="102"/>
      <c r="M214" s="103"/>
      <c r="N214" s="104"/>
      <c r="O214" s="104"/>
      <c r="P214" s="104"/>
      <c r="Q214" s="104"/>
      <c r="R214" s="104"/>
      <c r="S214" s="104"/>
      <c r="U214" s="97">
        <v>131.15</v>
      </c>
      <c r="V214" s="123" t="s">
        <v>1660</v>
      </c>
      <c r="W214" s="149"/>
      <c r="X214" s="150"/>
    </row>
    <row r="215" spans="12:24" ht="14.5" customHeight="1" x14ac:dyDescent="0.4">
      <c r="L215" s="102"/>
      <c r="M215" s="103"/>
      <c r="N215" s="104"/>
      <c r="O215" s="104"/>
      <c r="P215" s="104"/>
      <c r="Q215" s="104"/>
      <c r="R215" s="104"/>
      <c r="S215" s="104"/>
      <c r="U215" s="97">
        <v>131.16</v>
      </c>
      <c r="V215" s="123" t="s">
        <v>1661</v>
      </c>
      <c r="W215" s="149"/>
      <c r="X215" s="150"/>
    </row>
    <row r="216" spans="12:24" ht="14.5" customHeight="1" x14ac:dyDescent="0.4">
      <c r="L216" s="102"/>
      <c r="M216" s="103"/>
      <c r="N216" s="104"/>
      <c r="O216" s="104"/>
      <c r="P216" s="104"/>
      <c r="Q216" s="104"/>
      <c r="R216" s="104"/>
      <c r="S216" s="104"/>
      <c r="U216" s="97">
        <v>132</v>
      </c>
      <c r="V216" s="98" t="s">
        <v>1662</v>
      </c>
      <c r="W216" s="147"/>
      <c r="X216" s="148"/>
    </row>
    <row r="217" spans="12:24" ht="14.5" customHeight="1" x14ac:dyDescent="0.4">
      <c r="L217" s="102"/>
      <c r="M217" s="103"/>
      <c r="N217" s="104"/>
      <c r="O217" s="104"/>
      <c r="P217" s="104"/>
      <c r="Q217" s="104"/>
      <c r="R217" s="104"/>
      <c r="S217" s="104"/>
      <c r="U217" s="97">
        <v>133</v>
      </c>
      <c r="V217" s="98" t="s">
        <v>908</v>
      </c>
      <c r="W217" s="147"/>
      <c r="X217" s="148"/>
    </row>
    <row r="218" spans="12:24" ht="14.5" customHeight="1" x14ac:dyDescent="0.4">
      <c r="L218" s="102"/>
      <c r="M218" s="103"/>
      <c r="N218" s="104"/>
      <c r="O218" s="104"/>
      <c r="P218" s="104"/>
      <c r="Q218" s="104"/>
      <c r="R218" s="104"/>
      <c r="S218" s="104"/>
      <c r="U218" s="97">
        <v>134</v>
      </c>
      <c r="V218" s="123" t="s">
        <v>1009</v>
      </c>
      <c r="W218" s="149"/>
      <c r="X218" s="150"/>
    </row>
    <row r="219" spans="12:24" ht="14.5" customHeight="1" x14ac:dyDescent="0.4">
      <c r="L219" s="102"/>
      <c r="M219" s="103"/>
      <c r="N219" s="104"/>
      <c r="O219" s="104"/>
      <c r="P219" s="104"/>
      <c r="Q219" s="104"/>
      <c r="R219" s="104"/>
      <c r="S219" s="104"/>
      <c r="U219" s="97">
        <v>135</v>
      </c>
      <c r="V219" s="123" t="s">
        <v>1010</v>
      </c>
      <c r="W219" s="149"/>
      <c r="X219" s="150"/>
    </row>
    <row r="220" spans="12:24" ht="14.5" customHeight="1" x14ac:dyDescent="0.4">
      <c r="L220" s="102"/>
      <c r="M220" s="103"/>
      <c r="N220" s="104"/>
      <c r="O220" s="104"/>
      <c r="P220" s="104"/>
      <c r="Q220" s="104"/>
      <c r="R220" s="104"/>
      <c r="S220" s="104"/>
      <c r="U220" s="97">
        <v>136</v>
      </c>
      <c r="V220" s="123" t="s">
        <v>1011</v>
      </c>
      <c r="W220" s="149">
        <v>1330802</v>
      </c>
      <c r="X220" s="150">
        <v>1383544</v>
      </c>
    </row>
    <row r="221" spans="12:24" ht="14.5" customHeight="1" x14ac:dyDescent="0.4">
      <c r="L221" s="102"/>
      <c r="M221" s="103"/>
      <c r="N221" s="104"/>
      <c r="O221" s="104"/>
      <c r="P221" s="104"/>
      <c r="Q221" s="104"/>
      <c r="R221" s="104"/>
      <c r="S221" s="104"/>
      <c r="U221" s="97">
        <v>137</v>
      </c>
      <c r="V221" s="123" t="s">
        <v>1012</v>
      </c>
      <c r="W221" s="149"/>
      <c r="X221" s="150">
        <v>0</v>
      </c>
    </row>
    <row r="222" spans="12:24" ht="14.5" customHeight="1" x14ac:dyDescent="0.4">
      <c r="L222" s="102"/>
      <c r="M222" s="103"/>
      <c r="N222" s="104"/>
      <c r="O222" s="104"/>
      <c r="P222" s="104"/>
      <c r="Q222" s="104"/>
      <c r="R222" s="104"/>
      <c r="S222" s="104"/>
      <c r="U222" s="97">
        <v>138</v>
      </c>
      <c r="V222" s="123" t="s">
        <v>1013</v>
      </c>
      <c r="W222" s="149"/>
      <c r="X222" s="150">
        <v>0</v>
      </c>
    </row>
    <row r="223" spans="12:24" ht="14.5" customHeight="1" x14ac:dyDescent="0.4">
      <c r="L223" s="102"/>
      <c r="M223" s="103"/>
      <c r="N223" s="104"/>
      <c r="O223" s="104"/>
      <c r="P223" s="104"/>
      <c r="Q223" s="104"/>
      <c r="R223" s="104"/>
      <c r="S223" s="104"/>
      <c r="U223" s="97">
        <v>139</v>
      </c>
      <c r="V223" s="123" t="s">
        <v>1014</v>
      </c>
      <c r="W223" s="149"/>
      <c r="X223" s="150">
        <v>0</v>
      </c>
    </row>
    <row r="224" spans="12:24" ht="14.5" customHeight="1" x14ac:dyDescent="0.4">
      <c r="L224" s="102"/>
      <c r="M224" s="103"/>
      <c r="N224" s="104"/>
      <c r="O224" s="104"/>
      <c r="P224" s="104"/>
      <c r="Q224" s="104"/>
      <c r="R224" s="104"/>
      <c r="S224" s="104"/>
      <c r="U224" s="97">
        <v>140</v>
      </c>
      <c r="V224" s="123" t="s">
        <v>1015</v>
      </c>
      <c r="W224" s="149"/>
      <c r="X224" s="150">
        <v>0</v>
      </c>
    </row>
    <row r="225" spans="12:24" ht="14.5" customHeight="1" x14ac:dyDescent="0.4">
      <c r="L225" s="102"/>
      <c r="M225" s="103"/>
      <c r="N225" s="104"/>
      <c r="O225" s="104"/>
      <c r="P225" s="104"/>
      <c r="Q225" s="104"/>
      <c r="R225" s="104"/>
      <c r="S225" s="104"/>
      <c r="U225" s="97">
        <v>141</v>
      </c>
      <c r="V225" s="123" t="s">
        <v>1016</v>
      </c>
      <c r="W225" s="149"/>
      <c r="X225" s="150">
        <v>0</v>
      </c>
    </row>
    <row r="226" spans="12:24" ht="14.5" customHeight="1" x14ac:dyDescent="0.4">
      <c r="L226" s="102"/>
      <c r="M226" s="103"/>
      <c r="N226" s="104"/>
      <c r="O226" s="104"/>
      <c r="P226" s="104"/>
      <c r="Q226" s="104"/>
      <c r="R226" s="104"/>
      <c r="S226" s="104"/>
      <c r="U226" s="97">
        <v>142</v>
      </c>
      <c r="V226" s="123" t="s">
        <v>1017</v>
      </c>
      <c r="W226" s="149"/>
      <c r="X226" s="150">
        <v>0</v>
      </c>
    </row>
    <row r="227" spans="12:24" ht="14.5" customHeight="1" x14ac:dyDescent="0.4">
      <c r="L227" s="102"/>
      <c r="M227" s="103"/>
      <c r="N227" s="104"/>
      <c r="O227" s="104"/>
      <c r="P227" s="104"/>
      <c r="Q227" s="104"/>
      <c r="R227" s="104"/>
      <c r="S227" s="104"/>
      <c r="U227" s="97">
        <v>143</v>
      </c>
      <c r="V227" s="123" t="s">
        <v>1018</v>
      </c>
      <c r="W227" s="149"/>
      <c r="X227" s="150">
        <v>0</v>
      </c>
    </row>
    <row r="228" spans="12:24" ht="14.5" customHeight="1" x14ac:dyDescent="0.4">
      <c r="L228" s="102"/>
      <c r="M228" s="103"/>
      <c r="N228" s="104"/>
      <c r="O228" s="104"/>
      <c r="P228" s="104"/>
      <c r="Q228" s="104"/>
      <c r="R228" s="104"/>
      <c r="S228" s="104"/>
      <c r="U228" s="97">
        <v>144</v>
      </c>
      <c r="V228" s="123" t="s">
        <v>1019</v>
      </c>
      <c r="W228" s="149">
        <v>1330802</v>
      </c>
      <c r="X228" s="150">
        <v>1383544</v>
      </c>
    </row>
    <row r="229" spans="12:24" ht="14.5" customHeight="1" x14ac:dyDescent="0.4">
      <c r="L229" s="102"/>
      <c r="M229" s="103"/>
      <c r="N229" s="104"/>
      <c r="O229" s="104"/>
      <c r="P229" s="104"/>
      <c r="Q229" s="104"/>
      <c r="R229" s="104"/>
      <c r="S229" s="104"/>
      <c r="U229" s="97">
        <v>145</v>
      </c>
      <c r="V229" s="98" t="s">
        <v>919</v>
      </c>
      <c r="W229" s="147"/>
      <c r="X229" s="148"/>
    </row>
    <row r="230" spans="12:24" ht="14.5" customHeight="1" x14ac:dyDescent="0.4">
      <c r="L230" s="102"/>
      <c r="M230" s="103"/>
      <c r="N230" s="104"/>
      <c r="O230" s="104"/>
      <c r="P230" s="104"/>
      <c r="Q230" s="104"/>
      <c r="R230" s="104"/>
      <c r="S230" s="104"/>
      <c r="U230" s="97">
        <v>146</v>
      </c>
      <c r="V230" s="123" t="s">
        <v>1020</v>
      </c>
      <c r="W230" s="149"/>
      <c r="X230" s="150"/>
    </row>
    <row r="231" spans="12:24" ht="14.5" customHeight="1" x14ac:dyDescent="0.4">
      <c r="L231" s="102"/>
      <c r="M231" s="103"/>
      <c r="N231" s="104"/>
      <c r="O231" s="104"/>
      <c r="P231" s="104"/>
      <c r="Q231" s="104"/>
      <c r="R231" s="104"/>
      <c r="S231" s="104"/>
      <c r="U231" s="97">
        <v>147</v>
      </c>
      <c r="V231" s="123" t="s">
        <v>1021</v>
      </c>
      <c r="W231" s="149"/>
      <c r="X231" s="150"/>
    </row>
    <row r="232" spans="12:24" ht="14.5" customHeight="1" x14ac:dyDescent="0.4">
      <c r="L232" s="102"/>
      <c r="M232" s="103"/>
      <c r="N232" s="104"/>
      <c r="O232" s="104"/>
      <c r="P232" s="104"/>
      <c r="Q232" s="104"/>
      <c r="R232" s="104"/>
      <c r="S232" s="104"/>
      <c r="U232" s="97">
        <v>148</v>
      </c>
      <c r="V232" s="123" t="s">
        <v>1022</v>
      </c>
      <c r="W232" s="149">
        <v>1892869</v>
      </c>
      <c r="X232" s="150">
        <v>2268795</v>
      </c>
    </row>
    <row r="233" spans="12:24" ht="14.5" customHeight="1" x14ac:dyDescent="0.4">
      <c r="L233" s="102"/>
      <c r="M233" s="103"/>
      <c r="N233" s="104"/>
      <c r="O233" s="104"/>
      <c r="P233" s="104"/>
      <c r="Q233" s="104"/>
      <c r="R233" s="104"/>
      <c r="S233" s="104"/>
      <c r="U233" s="97">
        <v>148.1</v>
      </c>
      <c r="V233" s="123" t="s">
        <v>1663</v>
      </c>
      <c r="W233" s="149">
        <v>0</v>
      </c>
      <c r="X233" s="150"/>
    </row>
    <row r="234" spans="12:24" ht="14.5" customHeight="1" x14ac:dyDescent="0.4">
      <c r="L234" s="102"/>
      <c r="M234" s="103"/>
      <c r="N234" s="104"/>
      <c r="O234" s="104"/>
      <c r="P234" s="104"/>
      <c r="Q234" s="104"/>
      <c r="R234" s="104"/>
      <c r="S234" s="104"/>
      <c r="U234" s="97">
        <v>148.19999999999999</v>
      </c>
      <c r="V234" s="123" t="s">
        <v>1664</v>
      </c>
      <c r="W234" s="149"/>
      <c r="X234" s="150"/>
    </row>
    <row r="235" spans="12:24" ht="14.5" customHeight="1" x14ac:dyDescent="0.4">
      <c r="L235" s="102"/>
      <c r="M235" s="103"/>
      <c r="N235" s="104"/>
      <c r="O235" s="104"/>
      <c r="P235" s="104"/>
      <c r="Q235" s="104"/>
      <c r="R235" s="104"/>
      <c r="S235" s="104"/>
      <c r="U235" s="97">
        <v>148.30000000000001</v>
      </c>
      <c r="V235" s="123" t="s">
        <v>1665</v>
      </c>
      <c r="W235" s="149"/>
      <c r="X235" s="150"/>
    </row>
    <row r="236" spans="12:24" ht="14.5" customHeight="1" x14ac:dyDescent="0.4">
      <c r="L236" s="102"/>
      <c r="M236" s="103"/>
      <c r="N236" s="104"/>
      <c r="O236" s="104"/>
      <c r="P236" s="104"/>
      <c r="Q236" s="104"/>
      <c r="R236" s="104"/>
      <c r="S236" s="104"/>
      <c r="U236" s="97">
        <v>149</v>
      </c>
      <c r="V236" s="123" t="s">
        <v>1023</v>
      </c>
      <c r="W236" s="149">
        <v>0</v>
      </c>
      <c r="X236" s="150">
        <v>0</v>
      </c>
    </row>
    <row r="237" spans="12:24" ht="14.5" customHeight="1" x14ac:dyDescent="0.4">
      <c r="L237" s="102"/>
      <c r="M237" s="103"/>
      <c r="N237" s="104"/>
      <c r="O237" s="104"/>
      <c r="P237" s="104"/>
      <c r="Q237" s="104"/>
      <c r="R237" s="104"/>
      <c r="S237" s="104"/>
      <c r="U237" s="97">
        <v>150</v>
      </c>
      <c r="V237" s="123" t="s">
        <v>1024</v>
      </c>
      <c r="W237" s="149">
        <v>0</v>
      </c>
      <c r="X237" s="150">
        <v>0</v>
      </c>
    </row>
    <row r="238" spans="12:24" ht="14.5" customHeight="1" x14ac:dyDescent="0.4">
      <c r="L238" s="102"/>
      <c r="M238" s="103"/>
      <c r="N238" s="104"/>
      <c r="O238" s="104"/>
      <c r="P238" s="104"/>
      <c r="Q238" s="104"/>
      <c r="R238" s="104"/>
      <c r="S238" s="104"/>
      <c r="U238" s="97">
        <v>151</v>
      </c>
      <c r="V238" s="123" t="s">
        <v>1025</v>
      </c>
      <c r="W238" s="149">
        <v>0</v>
      </c>
      <c r="X238" s="150">
        <v>0</v>
      </c>
    </row>
    <row r="239" spans="12:24" ht="14.5" customHeight="1" x14ac:dyDescent="0.4">
      <c r="L239" s="102"/>
      <c r="M239" s="103"/>
      <c r="N239" s="104"/>
      <c r="O239" s="104"/>
      <c r="P239" s="104"/>
      <c r="Q239" s="104"/>
      <c r="R239" s="104"/>
      <c r="S239" s="104"/>
      <c r="U239" s="97">
        <v>152</v>
      </c>
      <c r="V239" s="123" t="s">
        <v>1026</v>
      </c>
      <c r="W239" s="149">
        <v>0</v>
      </c>
      <c r="X239" s="150">
        <v>0</v>
      </c>
    </row>
    <row r="240" spans="12:24" ht="14.5" customHeight="1" x14ac:dyDescent="0.4">
      <c r="L240" s="102"/>
      <c r="M240" s="103"/>
      <c r="N240" s="104"/>
      <c r="O240" s="104"/>
      <c r="P240" s="104"/>
      <c r="Q240" s="104"/>
      <c r="R240" s="104"/>
      <c r="S240" s="104"/>
      <c r="U240" s="97">
        <v>153</v>
      </c>
      <c r="V240" s="123" t="s">
        <v>1027</v>
      </c>
      <c r="W240" s="149">
        <v>0</v>
      </c>
      <c r="X240" s="150">
        <v>0</v>
      </c>
    </row>
    <row r="241" spans="12:24" ht="14.5" customHeight="1" x14ac:dyDescent="0.4">
      <c r="L241" s="102"/>
      <c r="M241" s="103"/>
      <c r="N241" s="104"/>
      <c r="O241" s="104"/>
      <c r="P241" s="104"/>
      <c r="Q241" s="104"/>
      <c r="R241" s="104"/>
      <c r="S241" s="104"/>
      <c r="U241" s="97">
        <v>154</v>
      </c>
      <c r="V241" s="123" t="s">
        <v>1028</v>
      </c>
      <c r="W241" s="149">
        <v>0</v>
      </c>
      <c r="X241" s="150">
        <v>0</v>
      </c>
    </row>
    <row r="242" spans="12:24" ht="14.5" customHeight="1" x14ac:dyDescent="0.4">
      <c r="L242" s="102"/>
      <c r="M242" s="103"/>
      <c r="N242" s="104"/>
      <c r="O242" s="104"/>
      <c r="P242" s="104"/>
      <c r="Q242" s="104"/>
      <c r="R242" s="104"/>
      <c r="S242" s="104"/>
      <c r="U242" s="97">
        <v>155</v>
      </c>
      <c r="V242" s="123" t="s">
        <v>1029</v>
      </c>
      <c r="W242" s="139">
        <v>1892869</v>
      </c>
      <c r="X242" s="140">
        <v>2268795</v>
      </c>
    </row>
    <row r="243" spans="12:24" ht="14.5" customHeight="1" x14ac:dyDescent="0.4">
      <c r="L243" s="102"/>
      <c r="M243" s="103"/>
      <c r="N243" s="104"/>
      <c r="O243" s="104"/>
      <c r="P243" s="104"/>
      <c r="Q243" s="104"/>
      <c r="R243" s="104"/>
      <c r="S243" s="104"/>
      <c r="U243" s="97">
        <v>156</v>
      </c>
      <c r="V243" s="123" t="s">
        <v>1030</v>
      </c>
      <c r="W243" s="139">
        <v>3223671</v>
      </c>
      <c r="X243" s="140">
        <v>3652339</v>
      </c>
    </row>
    <row r="244" spans="12:24" ht="14.5" customHeight="1" x14ac:dyDescent="0.4">
      <c r="L244" s="102"/>
      <c r="M244" s="103"/>
      <c r="N244" s="104"/>
      <c r="O244" s="104"/>
      <c r="P244" s="104"/>
      <c r="Q244" s="104"/>
      <c r="R244" s="104"/>
      <c r="S244" s="104"/>
      <c r="U244" s="97">
        <v>157</v>
      </c>
      <c r="V244" s="98" t="s">
        <v>1666</v>
      </c>
      <c r="W244" s="141"/>
      <c r="X244" s="142"/>
    </row>
    <row r="245" spans="12:24" ht="14.5" customHeight="1" x14ac:dyDescent="0.4">
      <c r="L245" s="102"/>
      <c r="M245" s="103"/>
      <c r="N245" s="104"/>
      <c r="O245" s="104"/>
      <c r="P245" s="104"/>
      <c r="Q245" s="104"/>
      <c r="R245" s="104"/>
      <c r="S245" s="104"/>
      <c r="U245" s="97">
        <v>158</v>
      </c>
      <c r="V245" s="98" t="s">
        <v>908</v>
      </c>
      <c r="W245" s="141"/>
      <c r="X245" s="142"/>
    </row>
    <row r="246" spans="12:24" ht="14.5" customHeight="1" x14ac:dyDescent="0.4">
      <c r="L246" s="102"/>
      <c r="M246" s="103"/>
      <c r="N246" s="104"/>
      <c r="O246" s="104"/>
      <c r="P246" s="104"/>
      <c r="Q246" s="104"/>
      <c r="R246" s="104"/>
      <c r="S246" s="104"/>
      <c r="U246" s="97">
        <v>159</v>
      </c>
      <c r="V246" s="123" t="s">
        <v>1031</v>
      </c>
      <c r="W246" s="139">
        <v>306779</v>
      </c>
      <c r="X246" s="140">
        <v>227582</v>
      </c>
    </row>
    <row r="247" spans="12:24" ht="14.5" customHeight="1" x14ac:dyDescent="0.4">
      <c r="L247" s="102"/>
      <c r="M247" s="103"/>
      <c r="N247" s="104"/>
      <c r="O247" s="104"/>
      <c r="P247" s="104"/>
      <c r="Q247" s="104"/>
      <c r="R247" s="104"/>
      <c r="S247" s="104"/>
      <c r="U247" s="97">
        <v>160</v>
      </c>
      <c r="V247" s="123" t="s">
        <v>1032</v>
      </c>
      <c r="W247" s="139">
        <v>0</v>
      </c>
      <c r="X247" s="140">
        <v>0</v>
      </c>
    </row>
    <row r="248" spans="12:24" ht="14.5" customHeight="1" x14ac:dyDescent="0.4">
      <c r="L248" s="102"/>
      <c r="M248" s="103"/>
      <c r="N248" s="104"/>
      <c r="O248" s="104"/>
      <c r="P248" s="104"/>
      <c r="Q248" s="104"/>
      <c r="R248" s="104"/>
      <c r="S248" s="104"/>
      <c r="U248" s="97">
        <v>161</v>
      </c>
      <c r="V248" s="123" t="s">
        <v>1033</v>
      </c>
      <c r="W248" s="139">
        <v>1061726</v>
      </c>
      <c r="X248" s="140">
        <v>1095931</v>
      </c>
    </row>
    <row r="249" spans="12:24" ht="14.5" customHeight="1" x14ac:dyDescent="0.4">
      <c r="L249" s="102"/>
      <c r="M249" s="103"/>
      <c r="N249" s="104"/>
      <c r="O249" s="104"/>
      <c r="P249" s="104"/>
      <c r="Q249" s="104"/>
      <c r="R249" s="104"/>
      <c r="S249" s="104"/>
      <c r="U249" s="97">
        <v>162</v>
      </c>
      <c r="V249" s="123" t="s">
        <v>1034</v>
      </c>
      <c r="W249" s="139">
        <v>0</v>
      </c>
      <c r="X249" s="140">
        <v>0</v>
      </c>
    </row>
    <row r="250" spans="12:24" ht="14.5" customHeight="1" x14ac:dyDescent="0.4">
      <c r="L250" s="102"/>
      <c r="M250" s="103"/>
      <c r="N250" s="104"/>
      <c r="O250" s="104"/>
      <c r="P250" s="104"/>
      <c r="Q250" s="104"/>
      <c r="R250" s="104"/>
      <c r="S250" s="104"/>
      <c r="U250" s="97">
        <v>163</v>
      </c>
      <c r="V250" s="123" t="s">
        <v>1035</v>
      </c>
      <c r="W250" s="139">
        <v>0</v>
      </c>
      <c r="X250" s="140">
        <v>0</v>
      </c>
    </row>
    <row r="251" spans="12:24" ht="14.5" customHeight="1" x14ac:dyDescent="0.4">
      <c r="L251" s="102"/>
      <c r="M251" s="103"/>
      <c r="N251" s="104"/>
      <c r="O251" s="104"/>
      <c r="P251" s="104"/>
      <c r="Q251" s="104"/>
      <c r="R251" s="104"/>
      <c r="S251" s="104"/>
      <c r="U251" s="97">
        <v>164</v>
      </c>
      <c r="V251" s="123" t="s">
        <v>1667</v>
      </c>
      <c r="W251" s="139">
        <v>1368505</v>
      </c>
      <c r="X251" s="140">
        <v>1323513</v>
      </c>
    </row>
    <row r="252" spans="12:24" ht="14.5" customHeight="1" x14ac:dyDescent="0.4">
      <c r="L252" s="102"/>
      <c r="M252" s="103"/>
      <c r="N252" s="104"/>
      <c r="O252" s="104"/>
      <c r="P252" s="104"/>
      <c r="Q252" s="104"/>
      <c r="R252" s="104"/>
      <c r="S252" s="104"/>
      <c r="U252" s="97">
        <v>165</v>
      </c>
      <c r="V252" s="98" t="s">
        <v>1668</v>
      </c>
      <c r="W252" s="143"/>
      <c r="X252" s="144"/>
    </row>
    <row r="253" spans="12:24" ht="14.5" customHeight="1" x14ac:dyDescent="0.4">
      <c r="L253" s="102"/>
      <c r="M253" s="103"/>
      <c r="N253" s="104"/>
      <c r="O253" s="104"/>
      <c r="P253" s="104"/>
      <c r="Q253" s="104"/>
      <c r="R253" s="104"/>
      <c r="S253" s="104"/>
      <c r="U253" s="97">
        <v>166</v>
      </c>
      <c r="V253" s="98" t="s">
        <v>908</v>
      </c>
      <c r="W253" s="143"/>
      <c r="X253" s="144"/>
    </row>
    <row r="254" spans="12:24" ht="14.5" customHeight="1" x14ac:dyDescent="0.4">
      <c r="L254" s="102"/>
      <c r="M254" s="103"/>
      <c r="N254" s="104"/>
      <c r="O254" s="104"/>
      <c r="P254" s="104"/>
      <c r="Q254" s="104"/>
      <c r="R254" s="104"/>
      <c r="S254" s="104"/>
      <c r="U254" s="97">
        <v>167</v>
      </c>
      <c r="V254" s="123" t="s">
        <v>1036</v>
      </c>
      <c r="W254" s="139"/>
      <c r="X254" s="140">
        <v>0</v>
      </c>
    </row>
    <row r="255" spans="12:24" ht="14.5" customHeight="1" x14ac:dyDescent="0.4">
      <c r="L255" s="102"/>
      <c r="M255" s="103"/>
      <c r="N255" s="104"/>
      <c r="O255" s="104"/>
      <c r="P255" s="104"/>
      <c r="Q255" s="104"/>
      <c r="R255" s="104"/>
      <c r="S255" s="104"/>
      <c r="U255" s="97">
        <v>168</v>
      </c>
      <c r="V255" s="123" t="s">
        <v>1037</v>
      </c>
      <c r="W255" s="139"/>
      <c r="X255" s="140">
        <v>0</v>
      </c>
    </row>
    <row r="256" spans="12:24" ht="14.5" customHeight="1" x14ac:dyDescent="0.4">
      <c r="L256" s="102"/>
      <c r="M256" s="103"/>
      <c r="N256" s="104"/>
      <c r="O256" s="104"/>
      <c r="P256" s="104"/>
      <c r="Q256" s="104"/>
      <c r="R256" s="104"/>
      <c r="S256" s="104"/>
      <c r="U256" s="97">
        <v>169</v>
      </c>
      <c r="V256" s="123" t="s">
        <v>1038</v>
      </c>
      <c r="W256" s="139"/>
      <c r="X256" s="140">
        <v>0</v>
      </c>
    </row>
    <row r="257" spans="12:24" ht="14.5" customHeight="1" x14ac:dyDescent="0.4">
      <c r="L257" s="102"/>
      <c r="M257" s="103"/>
      <c r="N257" s="104"/>
      <c r="O257" s="104"/>
      <c r="P257" s="104"/>
      <c r="Q257" s="104"/>
      <c r="R257" s="104"/>
      <c r="S257" s="104"/>
      <c r="U257" s="97">
        <v>170</v>
      </c>
      <c r="V257" s="123" t="s">
        <v>1669</v>
      </c>
      <c r="W257" s="139"/>
      <c r="X257" s="140">
        <v>0</v>
      </c>
    </row>
    <row r="258" spans="12:24" ht="14.5" customHeight="1" x14ac:dyDescent="0.4">
      <c r="L258" s="102"/>
      <c r="M258" s="103"/>
      <c r="N258" s="104"/>
      <c r="O258" s="104"/>
      <c r="P258" s="104"/>
      <c r="Q258" s="104"/>
      <c r="R258" s="104"/>
      <c r="S258" s="104"/>
      <c r="U258" s="97">
        <v>171</v>
      </c>
      <c r="V258" s="123" t="s">
        <v>1670</v>
      </c>
      <c r="W258" s="139"/>
      <c r="X258" s="140">
        <v>0</v>
      </c>
    </row>
    <row r="259" spans="12:24" ht="14.5" customHeight="1" x14ac:dyDescent="0.4">
      <c r="L259" s="102"/>
      <c r="M259" s="103"/>
      <c r="N259" s="104"/>
      <c r="O259" s="104"/>
      <c r="P259" s="104"/>
      <c r="Q259" s="104"/>
      <c r="R259" s="104"/>
      <c r="S259" s="104"/>
      <c r="U259" s="97">
        <v>172</v>
      </c>
      <c r="V259" s="98" t="s">
        <v>1671</v>
      </c>
      <c r="W259" s="143"/>
      <c r="X259" s="144"/>
    </row>
    <row r="260" spans="12:24" ht="14.5" customHeight="1" x14ac:dyDescent="0.4">
      <c r="L260" s="102"/>
      <c r="M260" s="103"/>
      <c r="N260" s="104"/>
      <c r="O260" s="104"/>
      <c r="P260" s="104"/>
      <c r="Q260" s="104"/>
      <c r="R260" s="104"/>
      <c r="S260" s="104"/>
      <c r="U260" s="97">
        <v>173</v>
      </c>
      <c r="V260" s="98" t="s">
        <v>908</v>
      </c>
      <c r="W260" s="143"/>
      <c r="X260" s="144"/>
    </row>
    <row r="261" spans="12:24" ht="14.5" customHeight="1" x14ac:dyDescent="0.4">
      <c r="L261" s="102"/>
      <c r="M261" s="103"/>
      <c r="N261" s="104"/>
      <c r="O261" s="104"/>
      <c r="P261" s="104"/>
      <c r="Q261" s="104"/>
      <c r="R261" s="104"/>
      <c r="S261" s="104"/>
      <c r="U261" s="97">
        <v>174</v>
      </c>
      <c r="V261" s="123" t="s">
        <v>1039</v>
      </c>
      <c r="W261" s="139"/>
      <c r="X261" s="140">
        <v>0</v>
      </c>
    </row>
    <row r="262" spans="12:24" ht="14.5" customHeight="1" x14ac:dyDescent="0.4">
      <c r="L262" s="102"/>
      <c r="M262" s="103"/>
      <c r="N262" s="104"/>
      <c r="O262" s="104"/>
      <c r="P262" s="104"/>
      <c r="Q262" s="104"/>
      <c r="R262" s="104"/>
      <c r="S262" s="104"/>
      <c r="U262" s="97">
        <v>175</v>
      </c>
      <c r="V262" s="123" t="s">
        <v>1040</v>
      </c>
      <c r="W262" s="139"/>
      <c r="X262" s="140">
        <v>0</v>
      </c>
    </row>
    <row r="263" spans="12:24" ht="14.5" customHeight="1" x14ac:dyDescent="0.4">
      <c r="L263" s="102"/>
      <c r="M263" s="103"/>
      <c r="N263" s="104"/>
      <c r="O263" s="104"/>
      <c r="P263" s="104"/>
      <c r="Q263" s="104"/>
      <c r="R263" s="104"/>
      <c r="S263" s="104"/>
      <c r="U263" s="97">
        <v>176</v>
      </c>
      <c r="V263" s="123" t="s">
        <v>1041</v>
      </c>
      <c r="W263" s="139"/>
      <c r="X263" s="140">
        <v>0</v>
      </c>
    </row>
    <row r="264" spans="12:24" ht="14.5" customHeight="1" x14ac:dyDescent="0.4">
      <c r="L264" s="102"/>
      <c r="M264" s="103"/>
      <c r="N264" s="104"/>
      <c r="O264" s="104"/>
      <c r="P264" s="104"/>
      <c r="Q264" s="104"/>
      <c r="R264" s="104"/>
      <c r="S264" s="104"/>
      <c r="U264" s="97">
        <v>177</v>
      </c>
      <c r="V264" s="123" t="s">
        <v>1042</v>
      </c>
      <c r="W264" s="139"/>
      <c r="X264" s="140">
        <v>0</v>
      </c>
    </row>
    <row r="265" spans="12:24" ht="14.5" customHeight="1" x14ac:dyDescent="0.4">
      <c r="L265" s="102"/>
      <c r="M265" s="103"/>
      <c r="N265" s="104"/>
      <c r="O265" s="104"/>
      <c r="P265" s="104"/>
      <c r="Q265" s="104"/>
      <c r="R265" s="104"/>
      <c r="S265" s="104"/>
      <c r="U265" s="97">
        <v>178</v>
      </c>
      <c r="V265" s="123" t="s">
        <v>1043</v>
      </c>
      <c r="W265" s="139"/>
      <c r="X265" s="140">
        <v>0</v>
      </c>
    </row>
    <row r="266" spans="12:24" ht="14.5" customHeight="1" x14ac:dyDescent="0.4">
      <c r="L266" s="102"/>
      <c r="M266" s="103"/>
      <c r="N266" s="104"/>
      <c r="O266" s="104"/>
      <c r="P266" s="104"/>
      <c r="Q266" s="104"/>
      <c r="R266" s="104"/>
      <c r="S266" s="104"/>
      <c r="U266" s="97">
        <v>179</v>
      </c>
      <c r="V266" s="98" t="s">
        <v>1672</v>
      </c>
      <c r="W266" s="143"/>
      <c r="X266" s="144"/>
    </row>
    <row r="267" spans="12:24" ht="14.5" customHeight="1" x14ac:dyDescent="0.4">
      <c r="L267" s="102"/>
      <c r="M267" s="103"/>
      <c r="N267" s="104"/>
      <c r="O267" s="104"/>
      <c r="P267" s="104"/>
      <c r="Q267" s="104"/>
      <c r="R267" s="104"/>
      <c r="S267" s="104"/>
      <c r="U267" s="97">
        <v>180</v>
      </c>
      <c r="V267" s="98" t="s">
        <v>908</v>
      </c>
      <c r="W267" s="143"/>
      <c r="X267" s="144"/>
    </row>
    <row r="268" spans="12:24" ht="14.5" customHeight="1" x14ac:dyDescent="0.4">
      <c r="L268" s="102"/>
      <c r="M268" s="103"/>
      <c r="N268" s="104"/>
      <c r="O268" s="104"/>
      <c r="P268" s="104"/>
      <c r="Q268" s="104"/>
      <c r="R268" s="104"/>
      <c r="S268" s="104"/>
      <c r="U268" s="97">
        <v>181</v>
      </c>
      <c r="V268" s="123" t="s">
        <v>1044</v>
      </c>
      <c r="W268" s="139">
        <v>9098470</v>
      </c>
      <c r="X268" s="140">
        <v>8487671</v>
      </c>
    </row>
    <row r="269" spans="12:24" ht="14.5" customHeight="1" x14ac:dyDescent="0.4">
      <c r="L269" s="102"/>
      <c r="M269" s="103"/>
      <c r="N269" s="104"/>
      <c r="O269" s="104"/>
      <c r="P269" s="104"/>
      <c r="Q269" s="104"/>
      <c r="R269" s="104"/>
      <c r="S269" s="104"/>
      <c r="U269" s="97">
        <v>182</v>
      </c>
      <c r="V269" s="123" t="s">
        <v>1045</v>
      </c>
      <c r="W269" s="139">
        <v>893733</v>
      </c>
      <c r="X269" s="140">
        <v>1824530</v>
      </c>
    </row>
    <row r="270" spans="12:24" ht="14.5" customHeight="1" x14ac:dyDescent="0.4">
      <c r="L270" s="102"/>
      <c r="M270" s="103"/>
      <c r="N270" s="104"/>
      <c r="O270" s="104"/>
      <c r="P270" s="104"/>
      <c r="Q270" s="104"/>
      <c r="R270" s="104"/>
      <c r="S270" s="104"/>
      <c r="U270" s="97">
        <v>183</v>
      </c>
      <c r="V270" s="123" t="s">
        <v>1046</v>
      </c>
      <c r="W270" s="139">
        <v>0</v>
      </c>
      <c r="X270" s="140">
        <v>0</v>
      </c>
    </row>
    <row r="271" spans="12:24" ht="14.5" customHeight="1" x14ac:dyDescent="0.4">
      <c r="L271" s="102"/>
      <c r="M271" s="103"/>
      <c r="N271" s="104"/>
      <c r="O271" s="104"/>
      <c r="P271" s="104"/>
      <c r="Q271" s="104"/>
      <c r="R271" s="104"/>
      <c r="S271" s="104"/>
      <c r="U271" s="97">
        <v>184</v>
      </c>
      <c r="V271" s="123" t="s">
        <v>1047</v>
      </c>
      <c r="W271" s="139">
        <v>2717057</v>
      </c>
      <c r="X271" s="140">
        <v>2987902</v>
      </c>
    </row>
    <row r="272" spans="12:24" ht="14.5" customHeight="1" x14ac:dyDescent="0.4">
      <c r="L272" s="102"/>
      <c r="M272" s="103"/>
      <c r="N272" s="104"/>
      <c r="O272" s="104"/>
      <c r="P272" s="104"/>
      <c r="Q272" s="104"/>
      <c r="R272" s="104"/>
      <c r="S272" s="104"/>
      <c r="U272" s="97">
        <v>185</v>
      </c>
      <c r="V272" s="123" t="s">
        <v>1048</v>
      </c>
      <c r="W272" s="139">
        <v>7436298</v>
      </c>
      <c r="X272" s="140">
        <v>8620538</v>
      </c>
    </row>
    <row r="273" spans="12:24" ht="14.5" customHeight="1" x14ac:dyDescent="0.4">
      <c r="L273" s="102"/>
      <c r="M273" s="103"/>
      <c r="N273" s="104"/>
      <c r="O273" s="104"/>
      <c r="P273" s="104"/>
      <c r="Q273" s="104"/>
      <c r="R273" s="104"/>
      <c r="S273" s="104"/>
      <c r="U273" s="97">
        <v>186</v>
      </c>
      <c r="V273" s="123" t="s">
        <v>1049</v>
      </c>
      <c r="W273" s="139">
        <v>1728</v>
      </c>
      <c r="X273" s="140">
        <v>5467</v>
      </c>
    </row>
    <row r="274" spans="12:24" ht="14.5" customHeight="1" x14ac:dyDescent="0.4">
      <c r="L274" s="102"/>
      <c r="M274" s="103"/>
      <c r="N274" s="104"/>
      <c r="O274" s="104"/>
      <c r="P274" s="104"/>
      <c r="Q274" s="104"/>
      <c r="R274" s="104"/>
      <c r="S274" s="104"/>
      <c r="U274" s="97">
        <v>187</v>
      </c>
      <c r="V274" s="123" t="s">
        <v>1050</v>
      </c>
      <c r="W274" s="139">
        <v>7666301</v>
      </c>
      <c r="X274" s="140">
        <v>6848565</v>
      </c>
    </row>
    <row r="275" spans="12:24" ht="14.5" customHeight="1" x14ac:dyDescent="0.4">
      <c r="L275" s="102"/>
      <c r="M275" s="103"/>
      <c r="N275" s="104"/>
      <c r="O275" s="104"/>
      <c r="P275" s="104"/>
      <c r="Q275" s="104"/>
      <c r="R275" s="104"/>
      <c r="S275" s="104"/>
      <c r="U275" s="97">
        <v>188</v>
      </c>
      <c r="V275" s="123" t="s">
        <v>1051</v>
      </c>
      <c r="W275" s="139">
        <v>0</v>
      </c>
      <c r="X275" s="140">
        <v>0</v>
      </c>
    </row>
    <row r="276" spans="12:24" ht="14.5" customHeight="1" x14ac:dyDescent="0.4">
      <c r="L276" s="102"/>
      <c r="M276" s="103"/>
      <c r="N276" s="104"/>
      <c r="O276" s="104"/>
      <c r="P276" s="104"/>
      <c r="Q276" s="104"/>
      <c r="R276" s="104"/>
      <c r="S276" s="104"/>
      <c r="U276" s="97">
        <v>189</v>
      </c>
      <c r="V276" s="123" t="s">
        <v>1052</v>
      </c>
      <c r="W276" s="139">
        <v>375317</v>
      </c>
      <c r="X276" s="140">
        <v>474743</v>
      </c>
    </row>
    <row r="277" spans="12:24" ht="14.5" customHeight="1" x14ac:dyDescent="0.4">
      <c r="L277" s="102"/>
      <c r="M277" s="103"/>
      <c r="N277" s="104"/>
      <c r="O277" s="104"/>
      <c r="P277" s="104"/>
      <c r="Q277" s="104"/>
      <c r="R277" s="104"/>
      <c r="S277" s="104"/>
      <c r="U277" s="97">
        <v>190</v>
      </c>
      <c r="V277" s="123" t="s">
        <v>1053</v>
      </c>
      <c r="W277" s="139">
        <v>0</v>
      </c>
      <c r="X277" s="140">
        <v>0</v>
      </c>
    </row>
    <row r="278" spans="12:24" ht="14.5" customHeight="1" x14ac:dyDescent="0.4">
      <c r="L278" s="102"/>
      <c r="M278" s="103"/>
      <c r="N278" s="104"/>
      <c r="O278" s="104"/>
      <c r="P278" s="104"/>
      <c r="Q278" s="104"/>
      <c r="R278" s="104"/>
      <c r="S278" s="104"/>
      <c r="U278" s="97">
        <v>191</v>
      </c>
      <c r="V278" s="123" t="s">
        <v>1054</v>
      </c>
      <c r="W278" s="139">
        <v>68053</v>
      </c>
      <c r="X278" s="140">
        <v>73709</v>
      </c>
    </row>
    <row r="279" spans="12:24" ht="14.5" customHeight="1" x14ac:dyDescent="0.4">
      <c r="L279" s="102"/>
      <c r="M279" s="103"/>
      <c r="N279" s="104"/>
      <c r="O279" s="104"/>
      <c r="P279" s="104"/>
      <c r="Q279" s="104"/>
      <c r="R279" s="104"/>
      <c r="S279" s="104"/>
      <c r="U279" s="97">
        <v>192</v>
      </c>
      <c r="V279" s="123" t="s">
        <v>1055</v>
      </c>
      <c r="W279" s="139">
        <v>2400595</v>
      </c>
      <c r="X279" s="140">
        <v>2308428</v>
      </c>
    </row>
    <row r="280" spans="12:24" ht="14.5" customHeight="1" x14ac:dyDescent="0.4">
      <c r="L280" s="102"/>
      <c r="M280" s="103"/>
      <c r="N280" s="104"/>
      <c r="O280" s="104"/>
      <c r="P280" s="104"/>
      <c r="Q280" s="104"/>
      <c r="R280" s="104"/>
      <c r="S280" s="104"/>
      <c r="U280" s="97">
        <v>193</v>
      </c>
      <c r="V280" s="123" t="s">
        <v>1056</v>
      </c>
      <c r="W280" s="139">
        <v>1005599</v>
      </c>
      <c r="X280" s="140">
        <v>937742</v>
      </c>
    </row>
    <row r="281" spans="12:24" ht="14.5" customHeight="1" x14ac:dyDescent="0.4">
      <c r="L281" s="102"/>
      <c r="M281" s="103"/>
      <c r="N281" s="104"/>
      <c r="O281" s="104"/>
      <c r="P281" s="104"/>
      <c r="Q281" s="104"/>
      <c r="R281" s="104"/>
      <c r="S281" s="104"/>
      <c r="U281" s="97">
        <v>194</v>
      </c>
      <c r="V281" s="123" t="s">
        <v>1057</v>
      </c>
      <c r="W281" s="139">
        <v>31663151</v>
      </c>
      <c r="X281" s="140">
        <v>32569295</v>
      </c>
    </row>
    <row r="282" spans="12:24" ht="14.5" customHeight="1" x14ac:dyDescent="0.4">
      <c r="L282" s="102"/>
      <c r="M282" s="103"/>
      <c r="N282" s="104"/>
      <c r="O282" s="104"/>
      <c r="P282" s="104"/>
      <c r="Q282" s="104"/>
      <c r="R282" s="104"/>
      <c r="S282" s="104"/>
      <c r="U282" s="97">
        <v>195</v>
      </c>
      <c r="V282" s="98" t="s">
        <v>919</v>
      </c>
      <c r="W282" s="143"/>
      <c r="X282" s="144"/>
    </row>
    <row r="283" spans="12:24" ht="14.5" customHeight="1" x14ac:dyDescent="0.4">
      <c r="L283" s="102"/>
      <c r="M283" s="103"/>
      <c r="N283" s="104"/>
      <c r="O283" s="104"/>
      <c r="P283" s="104"/>
      <c r="Q283" s="104"/>
      <c r="R283" s="104"/>
      <c r="S283" s="104"/>
      <c r="U283" s="97">
        <v>196</v>
      </c>
      <c r="V283" s="123" t="s">
        <v>1058</v>
      </c>
      <c r="W283" s="139">
        <v>20389</v>
      </c>
      <c r="X283" s="140">
        <v>16458</v>
      </c>
    </row>
    <row r="284" spans="12:24" ht="14.5" customHeight="1" x14ac:dyDescent="0.4">
      <c r="L284" s="102"/>
      <c r="M284" s="103"/>
      <c r="N284" s="104"/>
      <c r="O284" s="104"/>
      <c r="P284" s="104"/>
      <c r="Q284" s="104"/>
      <c r="R284" s="104"/>
      <c r="S284" s="104"/>
      <c r="U284" s="97">
        <v>196.1</v>
      </c>
      <c r="V284" s="123" t="s">
        <v>1673</v>
      </c>
      <c r="W284" s="139">
        <v>131643</v>
      </c>
      <c r="X284" s="140"/>
    </row>
    <row r="285" spans="12:24" ht="14.5" customHeight="1" x14ac:dyDescent="0.4">
      <c r="L285" s="102"/>
      <c r="M285" s="103"/>
      <c r="N285" s="104"/>
      <c r="O285" s="104"/>
      <c r="P285" s="104"/>
      <c r="Q285" s="104"/>
      <c r="R285" s="104"/>
      <c r="S285" s="104"/>
      <c r="U285" s="97">
        <v>196.2</v>
      </c>
      <c r="V285" s="123" t="s">
        <v>1674</v>
      </c>
      <c r="W285" s="139">
        <v>1340285</v>
      </c>
      <c r="X285" s="140"/>
    </row>
    <row r="286" spans="12:24" ht="14.5" customHeight="1" x14ac:dyDescent="0.4">
      <c r="L286" s="102"/>
      <c r="M286" s="103"/>
      <c r="N286" s="104"/>
      <c r="O286" s="104"/>
      <c r="P286" s="104"/>
      <c r="Q286" s="104"/>
      <c r="R286" s="104"/>
      <c r="S286" s="104"/>
      <c r="U286" s="97">
        <v>196.3</v>
      </c>
      <c r="V286" s="123" t="s">
        <v>1675</v>
      </c>
      <c r="W286" s="139">
        <v>175218</v>
      </c>
      <c r="X286" s="140"/>
    </row>
    <row r="287" spans="12:24" ht="14.5" customHeight="1" x14ac:dyDescent="0.4">
      <c r="L287" s="102"/>
      <c r="M287" s="103"/>
      <c r="N287" s="104"/>
      <c r="O287" s="104"/>
      <c r="P287" s="104"/>
      <c r="Q287" s="104"/>
      <c r="R287" s="104"/>
      <c r="S287" s="104"/>
      <c r="U287" s="97">
        <v>196.4</v>
      </c>
      <c r="V287" s="123" t="s">
        <v>1676</v>
      </c>
      <c r="W287" s="139">
        <v>1667535</v>
      </c>
      <c r="X287" s="140">
        <v>16458</v>
      </c>
    </row>
    <row r="288" spans="12:24" ht="14.25" customHeight="1" x14ac:dyDescent="0.4">
      <c r="L288" s="102"/>
      <c r="M288" s="103"/>
      <c r="N288" s="104"/>
      <c r="O288" s="104"/>
      <c r="P288" s="104"/>
      <c r="Q288" s="104"/>
      <c r="R288" s="104"/>
      <c r="S288" s="104"/>
      <c r="U288" s="97">
        <v>197</v>
      </c>
      <c r="V288" s="123" t="s">
        <v>1677</v>
      </c>
      <c r="W288" s="139">
        <v>33330686</v>
      </c>
      <c r="X288" s="140">
        <v>32585753</v>
      </c>
    </row>
    <row r="289" spans="12:24" ht="30" customHeight="1" thickBot="1" x14ac:dyDescent="0.45">
      <c r="L289" s="102"/>
      <c r="M289" s="103"/>
      <c r="N289" s="104"/>
      <c r="O289" s="104"/>
      <c r="P289" s="104"/>
      <c r="Q289" s="104"/>
      <c r="R289" s="104"/>
      <c r="S289" s="104"/>
      <c r="U289" s="125">
        <v>198</v>
      </c>
      <c r="V289" s="186" t="s">
        <v>1678</v>
      </c>
      <c r="W289" s="145">
        <v>494989068</v>
      </c>
      <c r="X289" s="146">
        <v>411480803</v>
      </c>
    </row>
    <row r="290" spans="12:24" ht="24.75" customHeight="1" x14ac:dyDescent="0.4">
      <c r="L290" s="102"/>
      <c r="M290" s="103"/>
      <c r="N290" s="104"/>
      <c r="O290" s="104"/>
      <c r="P290" s="104"/>
      <c r="Q290" s="104"/>
      <c r="R290" s="104"/>
      <c r="S290" s="104"/>
      <c r="U290" s="102"/>
      <c r="V290" s="103"/>
      <c r="W290" s="104"/>
      <c r="X290" s="104"/>
    </row>
    <row r="291" spans="12:24" ht="14.5" customHeight="1" x14ac:dyDescent="0.4">
      <c r="L291" s="102"/>
      <c r="M291" s="103"/>
      <c r="N291" s="104"/>
      <c r="O291" s="104"/>
      <c r="P291" s="104"/>
      <c r="Q291" s="104"/>
      <c r="R291" s="104"/>
      <c r="S291" s="104"/>
      <c r="U291" s="102"/>
      <c r="V291" s="103"/>
      <c r="W291" s="104"/>
      <c r="X291" s="104"/>
    </row>
    <row r="292" spans="12:24" ht="14.5" customHeight="1" x14ac:dyDescent="0.4">
      <c r="L292" s="102"/>
      <c r="M292" s="103"/>
      <c r="N292" s="104"/>
      <c r="O292" s="104"/>
      <c r="P292" s="104"/>
      <c r="Q292" s="104"/>
      <c r="R292" s="104"/>
      <c r="S292" s="104"/>
      <c r="U292" s="102"/>
      <c r="V292" s="103"/>
      <c r="W292" s="104"/>
      <c r="X292" s="104"/>
    </row>
    <row r="293" spans="12:24" ht="14.5" customHeight="1" x14ac:dyDescent="0.4">
      <c r="L293" s="102"/>
      <c r="M293" s="103"/>
      <c r="N293" s="104"/>
      <c r="O293" s="104"/>
      <c r="P293" s="104"/>
      <c r="Q293" s="104"/>
      <c r="R293" s="104"/>
      <c r="S293" s="104"/>
      <c r="U293" s="102"/>
      <c r="V293" s="103"/>
      <c r="W293" s="104"/>
      <c r="X293" s="104"/>
    </row>
    <row r="294" spans="12:24" ht="14.5" customHeight="1" x14ac:dyDescent="0.4">
      <c r="L294" s="102"/>
      <c r="M294" s="103"/>
      <c r="N294" s="104"/>
      <c r="O294" s="104"/>
      <c r="P294" s="104"/>
      <c r="Q294" s="104"/>
      <c r="R294" s="104"/>
      <c r="S294" s="104"/>
      <c r="U294" s="102"/>
      <c r="V294" s="103"/>
      <c r="W294" s="104"/>
      <c r="X294" s="104"/>
    </row>
    <row r="295" spans="12:24" ht="14.5" customHeight="1" x14ac:dyDescent="0.4">
      <c r="L295" s="102"/>
      <c r="M295" s="103"/>
      <c r="N295" s="104"/>
      <c r="O295" s="104"/>
      <c r="P295" s="104"/>
      <c r="Q295" s="104"/>
      <c r="R295" s="104"/>
      <c r="S295" s="104"/>
      <c r="U295" s="102"/>
      <c r="V295" s="103"/>
      <c r="W295" s="104"/>
      <c r="X295" s="104"/>
    </row>
    <row r="296" spans="12:24" ht="14.5" customHeight="1" x14ac:dyDescent="0.4">
      <c r="L296" s="102"/>
      <c r="M296" s="103"/>
      <c r="N296" s="104"/>
      <c r="O296" s="104"/>
      <c r="P296" s="104"/>
      <c r="Q296" s="104"/>
      <c r="R296" s="104"/>
      <c r="S296" s="104"/>
      <c r="U296" s="102"/>
      <c r="V296" s="103"/>
      <c r="W296" s="104"/>
      <c r="X296" s="104"/>
    </row>
    <row r="297" spans="12:24" ht="14.5" customHeight="1" x14ac:dyDescent="0.4">
      <c r="L297" s="102"/>
      <c r="M297" s="103"/>
      <c r="N297" s="104"/>
      <c r="O297" s="104"/>
      <c r="P297" s="104"/>
      <c r="Q297" s="104"/>
      <c r="R297" s="104"/>
      <c r="S297" s="104"/>
      <c r="U297" s="102"/>
      <c r="V297" s="103"/>
      <c r="W297" s="104"/>
      <c r="X297" s="104"/>
    </row>
    <row r="298" spans="12:24" ht="14.5" customHeight="1" x14ac:dyDescent="0.4">
      <c r="L298" s="102"/>
      <c r="M298" s="103"/>
      <c r="N298" s="104"/>
      <c r="O298" s="104"/>
      <c r="P298" s="104"/>
      <c r="Q298" s="104"/>
      <c r="R298" s="104"/>
      <c r="S298" s="104"/>
      <c r="U298" s="102"/>
      <c r="V298" s="103"/>
      <c r="W298" s="104"/>
      <c r="X298" s="104"/>
    </row>
    <row r="299" spans="12:24" ht="14.5" customHeight="1" x14ac:dyDescent="0.4">
      <c r="L299" s="102"/>
      <c r="M299" s="103"/>
      <c r="N299" s="104"/>
      <c r="O299" s="104"/>
      <c r="P299" s="104"/>
      <c r="Q299" s="104"/>
      <c r="R299" s="104"/>
      <c r="S299" s="104"/>
      <c r="U299" s="102"/>
      <c r="V299" s="103"/>
      <c r="W299" s="104"/>
      <c r="X299" s="104"/>
    </row>
    <row r="300" spans="12:24" ht="14.5" customHeight="1" x14ac:dyDescent="0.4">
      <c r="L300" s="102"/>
      <c r="M300" s="103"/>
      <c r="N300" s="104"/>
      <c r="O300" s="104"/>
      <c r="P300" s="104"/>
      <c r="Q300" s="104"/>
      <c r="R300" s="104"/>
      <c r="S300" s="104"/>
      <c r="U300" s="102"/>
      <c r="V300" s="103"/>
      <c r="W300" s="104"/>
      <c r="X300" s="104"/>
    </row>
    <row r="301" spans="12:24" ht="14.5" customHeight="1" x14ac:dyDescent="0.4">
      <c r="L301" s="102"/>
      <c r="M301" s="103"/>
      <c r="N301" s="104"/>
      <c r="O301" s="104"/>
      <c r="P301" s="104"/>
      <c r="Q301" s="104"/>
      <c r="R301" s="104"/>
      <c r="S301" s="104"/>
      <c r="U301" s="102"/>
      <c r="V301" s="103"/>
      <c r="W301" s="104"/>
      <c r="X301" s="104"/>
    </row>
    <row r="302" spans="12:24" ht="14.5" customHeight="1" x14ac:dyDescent="0.4">
      <c r="L302" s="102"/>
      <c r="M302" s="103"/>
      <c r="N302" s="104"/>
      <c r="O302" s="104"/>
      <c r="P302" s="104"/>
      <c r="Q302" s="104"/>
      <c r="R302" s="104"/>
      <c r="S302" s="104"/>
      <c r="U302" s="102"/>
      <c r="V302" s="103"/>
      <c r="W302" s="104"/>
      <c r="X302" s="104"/>
    </row>
    <row r="303" spans="12:24" ht="14.5" customHeight="1" x14ac:dyDescent="0.4">
      <c r="L303" s="102"/>
      <c r="M303" s="103"/>
      <c r="N303" s="104"/>
      <c r="O303" s="104"/>
      <c r="P303" s="104"/>
      <c r="Q303" s="104"/>
      <c r="R303" s="104"/>
      <c r="S303" s="104"/>
      <c r="U303" s="102"/>
      <c r="V303" s="103"/>
      <c r="W303" s="104"/>
      <c r="X303" s="104"/>
    </row>
    <row r="304" spans="12:24" ht="14.5" customHeight="1" x14ac:dyDescent="0.4">
      <c r="L304" s="102"/>
      <c r="M304" s="103"/>
      <c r="N304" s="104"/>
      <c r="O304" s="104"/>
      <c r="P304" s="104"/>
      <c r="Q304" s="104"/>
      <c r="R304" s="104"/>
      <c r="S304" s="104"/>
      <c r="U304" s="102"/>
      <c r="V304" s="103"/>
      <c r="W304" s="104"/>
      <c r="X304" s="104"/>
    </row>
    <row r="305" spans="12:24" ht="14.5" customHeight="1" x14ac:dyDescent="0.4">
      <c r="L305" s="102"/>
      <c r="M305" s="103"/>
      <c r="N305" s="104"/>
      <c r="O305" s="104"/>
      <c r="P305" s="104"/>
      <c r="Q305" s="104"/>
      <c r="R305" s="104"/>
      <c r="S305" s="104"/>
      <c r="U305" s="102"/>
      <c r="V305" s="103"/>
      <c r="W305" s="104"/>
      <c r="X305" s="104"/>
    </row>
    <row r="306" spans="12:24" ht="14.5" customHeight="1" x14ac:dyDescent="0.4">
      <c r="L306" s="102"/>
      <c r="M306" s="103"/>
      <c r="N306" s="104"/>
      <c r="O306" s="104"/>
      <c r="P306" s="104"/>
      <c r="Q306" s="104"/>
      <c r="R306" s="104"/>
      <c r="S306" s="104"/>
      <c r="U306" s="102"/>
      <c r="V306" s="103"/>
      <c r="W306" s="104"/>
      <c r="X306" s="104"/>
    </row>
    <row r="307" spans="12:24" ht="14.5" customHeight="1" x14ac:dyDescent="0.4">
      <c r="L307" s="102"/>
      <c r="M307" s="103"/>
      <c r="N307" s="104"/>
      <c r="O307" s="104"/>
      <c r="P307" s="104"/>
      <c r="Q307" s="104"/>
      <c r="R307" s="104"/>
      <c r="S307" s="104"/>
      <c r="U307" s="102"/>
      <c r="V307" s="103"/>
      <c r="W307" s="104"/>
      <c r="X307" s="104"/>
    </row>
    <row r="308" spans="12:24" ht="14.5" customHeight="1" x14ac:dyDescent="0.4">
      <c r="L308" s="102"/>
      <c r="M308" s="103"/>
      <c r="N308" s="104"/>
      <c r="O308" s="104"/>
      <c r="P308" s="104"/>
      <c r="Q308" s="104"/>
      <c r="R308" s="104"/>
      <c r="S308" s="104"/>
      <c r="U308" s="102"/>
      <c r="V308" s="103"/>
      <c r="W308" s="104"/>
      <c r="X308" s="104"/>
    </row>
    <row r="309" spans="12:24" ht="14.5" customHeight="1" x14ac:dyDescent="0.4">
      <c r="L309" s="102"/>
      <c r="M309" s="103"/>
      <c r="N309" s="104"/>
      <c r="O309" s="104"/>
      <c r="P309" s="104"/>
      <c r="Q309" s="104"/>
      <c r="R309" s="104"/>
      <c r="S309" s="104"/>
      <c r="U309" s="102"/>
      <c r="V309" s="103"/>
      <c r="W309" s="104"/>
      <c r="X309" s="104"/>
    </row>
    <row r="310" spans="12:24" ht="14.5" customHeight="1" x14ac:dyDescent="0.4">
      <c r="L310" s="102"/>
      <c r="M310" s="103"/>
      <c r="N310" s="104"/>
      <c r="O310" s="104"/>
      <c r="P310" s="104"/>
      <c r="Q310" s="104"/>
      <c r="R310" s="104"/>
      <c r="S310" s="104"/>
      <c r="U310" s="102"/>
      <c r="V310" s="103"/>
      <c r="W310" s="104"/>
      <c r="X310" s="104"/>
    </row>
    <row r="311" spans="12:24" ht="14.5" customHeight="1" x14ac:dyDescent="0.4">
      <c r="L311" s="102"/>
      <c r="M311" s="103"/>
      <c r="N311" s="104"/>
      <c r="O311" s="104"/>
      <c r="P311" s="104"/>
      <c r="Q311" s="104"/>
      <c r="R311" s="104"/>
      <c r="S311" s="104"/>
      <c r="U311" s="102"/>
      <c r="V311" s="103"/>
      <c r="W311" s="104"/>
      <c r="X311" s="104"/>
    </row>
    <row r="312" spans="12:24" ht="14.5" customHeight="1" x14ac:dyDescent="0.4">
      <c r="L312" s="102"/>
      <c r="M312" s="103"/>
      <c r="N312" s="104"/>
      <c r="O312" s="104"/>
      <c r="P312" s="104"/>
      <c r="Q312" s="104"/>
      <c r="R312" s="104"/>
      <c r="S312" s="104"/>
      <c r="U312" s="102"/>
      <c r="V312" s="103"/>
      <c r="W312" s="104"/>
      <c r="X312" s="104"/>
    </row>
    <row r="313" spans="12:24" ht="14.5" customHeight="1" x14ac:dyDescent="0.4">
      <c r="L313" s="102"/>
      <c r="M313" s="103"/>
      <c r="N313" s="104"/>
      <c r="O313" s="104"/>
      <c r="P313" s="104"/>
      <c r="Q313" s="104"/>
      <c r="R313" s="104"/>
      <c r="S313" s="104"/>
      <c r="U313" s="102"/>
      <c r="V313" s="103"/>
      <c r="W313" s="104"/>
      <c r="X313" s="104"/>
    </row>
    <row r="314" spans="12:24" ht="14.5" customHeight="1" x14ac:dyDescent="0.4">
      <c r="L314" s="102"/>
      <c r="M314" s="103"/>
      <c r="N314" s="104"/>
      <c r="O314" s="104"/>
      <c r="P314" s="104"/>
      <c r="Q314" s="104"/>
      <c r="R314" s="104"/>
      <c r="S314" s="104"/>
      <c r="U314" s="102"/>
      <c r="V314" s="103"/>
      <c r="W314" s="104"/>
      <c r="X314" s="104"/>
    </row>
    <row r="315" spans="12:24" ht="14.5" customHeight="1" x14ac:dyDescent="0.4">
      <c r="L315" s="102"/>
      <c r="M315" s="103"/>
      <c r="N315" s="104"/>
      <c r="O315" s="104"/>
      <c r="P315" s="104"/>
      <c r="Q315" s="104"/>
      <c r="R315" s="104"/>
      <c r="S315" s="104"/>
      <c r="U315" s="102"/>
      <c r="V315" s="103"/>
      <c r="W315" s="104"/>
      <c r="X315" s="104"/>
    </row>
    <row r="316" spans="12:24" ht="14.5" customHeight="1" x14ac:dyDescent="0.4">
      <c r="L316" s="102"/>
      <c r="M316" s="103"/>
      <c r="N316" s="104"/>
      <c r="O316" s="104"/>
      <c r="P316" s="104"/>
      <c r="Q316" s="104"/>
      <c r="R316" s="104"/>
      <c r="S316" s="104"/>
      <c r="U316" s="102"/>
      <c r="V316" s="103"/>
      <c r="W316" s="104"/>
      <c r="X316" s="104"/>
    </row>
    <row r="317" spans="12:24" ht="14.5" customHeight="1" x14ac:dyDescent="0.4">
      <c r="L317" s="102"/>
      <c r="M317" s="103"/>
      <c r="N317" s="104"/>
      <c r="O317" s="104"/>
      <c r="P317" s="104"/>
      <c r="Q317" s="104"/>
      <c r="R317" s="104"/>
      <c r="S317" s="104"/>
      <c r="U317" s="102"/>
      <c r="V317" s="103"/>
      <c r="W317" s="104"/>
      <c r="X317" s="104"/>
    </row>
    <row r="318" spans="12:24" ht="14.5" customHeight="1" x14ac:dyDescent="0.4">
      <c r="L318" s="102"/>
      <c r="M318" s="103"/>
      <c r="N318" s="104"/>
      <c r="O318" s="104"/>
      <c r="P318" s="104"/>
      <c r="Q318" s="104"/>
      <c r="R318" s="104"/>
      <c r="S318" s="104"/>
      <c r="U318" s="102"/>
      <c r="V318" s="103"/>
      <c r="W318" s="104"/>
      <c r="X318" s="104"/>
    </row>
    <row r="319" spans="12:24" ht="14.5" customHeight="1" x14ac:dyDescent="0.4">
      <c r="L319" s="102"/>
      <c r="M319" s="103"/>
      <c r="N319" s="104"/>
      <c r="O319" s="104"/>
      <c r="P319" s="104"/>
      <c r="Q319" s="104"/>
      <c r="R319" s="104"/>
      <c r="S319" s="104"/>
      <c r="U319" s="102"/>
      <c r="V319" s="103"/>
      <c r="W319" s="104"/>
      <c r="X319" s="104"/>
    </row>
    <row r="320" spans="12:24" ht="14.5" customHeight="1" x14ac:dyDescent="0.4">
      <c r="L320" s="102"/>
      <c r="M320" s="103"/>
      <c r="N320" s="104"/>
      <c r="O320" s="104"/>
      <c r="P320" s="104"/>
      <c r="Q320" s="104"/>
      <c r="R320" s="104"/>
      <c r="S320" s="104"/>
      <c r="U320" s="102"/>
      <c r="V320" s="103"/>
      <c r="W320" s="104"/>
      <c r="X320" s="104"/>
    </row>
    <row r="321" spans="12:24" ht="14.5" customHeight="1" x14ac:dyDescent="0.4">
      <c r="L321" s="102"/>
      <c r="M321" s="103"/>
      <c r="N321" s="104"/>
      <c r="O321" s="104"/>
      <c r="P321" s="104"/>
      <c r="Q321" s="104"/>
      <c r="R321" s="104"/>
      <c r="S321" s="104"/>
      <c r="U321" s="102"/>
      <c r="V321" s="103"/>
      <c r="W321" s="104"/>
      <c r="X321" s="104"/>
    </row>
    <row r="322" spans="12:24" ht="14.5" customHeight="1" x14ac:dyDescent="0.4">
      <c r="L322" s="102"/>
      <c r="M322" s="103"/>
      <c r="N322" s="104"/>
      <c r="O322" s="104"/>
      <c r="P322" s="104"/>
      <c r="Q322" s="104"/>
      <c r="R322" s="104"/>
      <c r="S322" s="104"/>
      <c r="U322" s="102"/>
      <c r="V322" s="103"/>
      <c r="W322" s="104"/>
      <c r="X322" s="104"/>
    </row>
    <row r="323" spans="12:24" ht="14.5" customHeight="1" x14ac:dyDescent="0.4">
      <c r="L323" s="102"/>
      <c r="M323" s="103"/>
      <c r="N323" s="104"/>
      <c r="O323" s="104"/>
      <c r="P323" s="104"/>
      <c r="Q323" s="104"/>
      <c r="R323" s="104"/>
      <c r="S323" s="104"/>
      <c r="U323" s="102"/>
      <c r="V323" s="103"/>
      <c r="W323" s="104"/>
      <c r="X323" s="104"/>
    </row>
    <row r="324" spans="12:24" ht="14.5" customHeight="1" x14ac:dyDescent="0.4">
      <c r="L324" s="102"/>
      <c r="M324" s="103"/>
      <c r="N324" s="104"/>
      <c r="O324" s="104"/>
      <c r="P324" s="104"/>
      <c r="Q324" s="104"/>
      <c r="R324" s="104"/>
      <c r="S324" s="104"/>
      <c r="U324" s="102"/>
      <c r="V324" s="103"/>
      <c r="W324" s="104"/>
      <c r="X324" s="104"/>
    </row>
    <row r="325" spans="12:24" ht="14.5" customHeight="1" x14ac:dyDescent="0.4">
      <c r="L325" s="102"/>
      <c r="M325" s="103"/>
      <c r="N325" s="104"/>
      <c r="O325" s="104"/>
      <c r="P325" s="104"/>
      <c r="Q325" s="104"/>
      <c r="R325" s="104"/>
      <c r="S325" s="104"/>
      <c r="U325" s="102"/>
      <c r="V325" s="103"/>
      <c r="W325" s="104"/>
      <c r="X325" s="104"/>
    </row>
    <row r="326" spans="12:24" ht="14.5" customHeight="1" x14ac:dyDescent="0.4">
      <c r="L326" s="102"/>
      <c r="M326" s="103"/>
      <c r="N326" s="104"/>
      <c r="O326" s="104"/>
      <c r="P326" s="104"/>
      <c r="Q326" s="104"/>
      <c r="R326" s="104"/>
      <c r="S326" s="104"/>
      <c r="U326" s="102"/>
      <c r="V326" s="103"/>
      <c r="W326" s="104"/>
      <c r="X326" s="104"/>
    </row>
    <row r="327" spans="12:24" ht="14.5" customHeight="1" x14ac:dyDescent="0.4">
      <c r="L327" s="102"/>
      <c r="M327" s="103"/>
      <c r="N327" s="104"/>
      <c r="O327" s="104"/>
      <c r="P327" s="104"/>
      <c r="Q327" s="104"/>
      <c r="R327" s="104"/>
      <c r="S327" s="104"/>
      <c r="U327" s="102"/>
      <c r="V327" s="103"/>
      <c r="W327" s="104"/>
      <c r="X327" s="104"/>
    </row>
    <row r="328" spans="12:24" ht="14.5" customHeight="1" x14ac:dyDescent="0.4">
      <c r="L328" s="102"/>
      <c r="M328" s="103"/>
      <c r="N328" s="104"/>
      <c r="O328" s="104"/>
      <c r="P328" s="104"/>
      <c r="Q328" s="104"/>
      <c r="R328" s="104"/>
      <c r="S328" s="104"/>
      <c r="U328" s="102"/>
      <c r="V328" s="103"/>
      <c r="W328" s="104"/>
      <c r="X328" s="104"/>
    </row>
    <row r="329" spans="12:24" ht="14.5" customHeight="1" x14ac:dyDescent="0.4">
      <c r="L329" s="102"/>
      <c r="M329" s="103"/>
      <c r="N329" s="104"/>
      <c r="O329" s="104"/>
      <c r="P329" s="104"/>
      <c r="Q329" s="104"/>
      <c r="R329" s="104"/>
      <c r="S329" s="104"/>
      <c r="U329" s="102"/>
      <c r="V329" s="103"/>
      <c r="W329" s="104"/>
      <c r="X329" s="104"/>
    </row>
    <row r="330" spans="12:24" ht="14.5" customHeight="1" x14ac:dyDescent="0.4">
      <c r="L330" s="102"/>
      <c r="M330" s="103"/>
      <c r="N330" s="104"/>
      <c r="O330" s="104"/>
      <c r="P330" s="104"/>
      <c r="Q330" s="104"/>
      <c r="R330" s="104"/>
      <c r="S330" s="104"/>
      <c r="U330" s="102"/>
      <c r="V330" s="103"/>
      <c r="W330" s="104"/>
      <c r="X330" s="104"/>
    </row>
    <row r="331" spans="12:24" ht="14.5" customHeight="1" x14ac:dyDescent="0.4">
      <c r="L331" s="102"/>
      <c r="M331" s="103"/>
      <c r="N331" s="104"/>
      <c r="O331" s="104"/>
      <c r="P331" s="104"/>
      <c r="Q331" s="104"/>
      <c r="R331" s="104"/>
      <c r="S331" s="104"/>
      <c r="U331" s="102"/>
      <c r="V331" s="103"/>
      <c r="W331" s="104"/>
      <c r="X331" s="104"/>
    </row>
    <row r="332" spans="12:24" ht="14.5" customHeight="1" x14ac:dyDescent="0.4">
      <c r="L332" s="102"/>
      <c r="M332" s="103"/>
      <c r="N332" s="104"/>
      <c r="O332" s="104"/>
      <c r="P332" s="104"/>
      <c r="Q332" s="104"/>
      <c r="R332" s="104"/>
      <c r="S332" s="104"/>
      <c r="U332" s="102"/>
      <c r="V332" s="103"/>
      <c r="W332" s="104"/>
      <c r="X332" s="104"/>
    </row>
    <row r="333" spans="12:24" ht="14.5" customHeight="1" x14ac:dyDescent="0.4">
      <c r="L333" s="102"/>
      <c r="M333" s="103"/>
      <c r="N333" s="104"/>
      <c r="O333" s="104"/>
      <c r="P333" s="104"/>
      <c r="Q333" s="104"/>
      <c r="R333" s="104"/>
      <c r="S333" s="104"/>
      <c r="U333" s="102"/>
      <c r="V333" s="103"/>
      <c r="W333" s="104"/>
      <c r="X333" s="104"/>
    </row>
    <row r="334" spans="12:24" ht="14.5" customHeight="1" x14ac:dyDescent="0.4">
      <c r="L334" s="102"/>
      <c r="M334" s="103"/>
      <c r="N334" s="104"/>
      <c r="O334" s="104"/>
      <c r="P334" s="104"/>
      <c r="Q334" s="104"/>
      <c r="R334" s="104"/>
      <c r="S334" s="104"/>
      <c r="U334" s="102"/>
      <c r="V334" s="103"/>
      <c r="W334" s="104"/>
      <c r="X334" s="104"/>
    </row>
    <row r="335" spans="12:24" ht="14.5" customHeight="1" x14ac:dyDescent="0.4">
      <c r="L335" s="102"/>
      <c r="M335" s="103"/>
      <c r="N335" s="104"/>
      <c r="O335" s="104"/>
      <c r="P335" s="104"/>
      <c r="Q335" s="104"/>
      <c r="R335" s="104"/>
      <c r="S335" s="104"/>
      <c r="U335" s="102"/>
      <c r="V335" s="103"/>
      <c r="W335" s="104"/>
      <c r="X335" s="104"/>
    </row>
    <row r="336" spans="12:24" ht="14.5" customHeight="1" x14ac:dyDescent="0.4">
      <c r="L336" s="102"/>
      <c r="M336" s="103"/>
      <c r="N336" s="104"/>
      <c r="O336" s="104"/>
      <c r="P336" s="104"/>
      <c r="Q336" s="104"/>
      <c r="R336" s="104"/>
      <c r="S336" s="104"/>
      <c r="U336" s="102"/>
      <c r="V336" s="103"/>
      <c r="W336" s="104"/>
      <c r="X336" s="104"/>
    </row>
    <row r="337" spans="12:24" ht="14.5" customHeight="1" x14ac:dyDescent="0.4">
      <c r="L337" s="102"/>
      <c r="M337" s="103"/>
      <c r="N337" s="104"/>
      <c r="O337" s="104"/>
      <c r="P337" s="104"/>
      <c r="Q337" s="104"/>
      <c r="R337" s="104"/>
      <c r="S337" s="104"/>
      <c r="U337" s="102"/>
      <c r="V337" s="103"/>
      <c r="W337" s="104"/>
      <c r="X337" s="104"/>
    </row>
    <row r="338" spans="12:24" ht="14.5" customHeight="1" x14ac:dyDescent="0.4">
      <c r="L338" s="102"/>
      <c r="M338" s="103"/>
      <c r="N338" s="104"/>
      <c r="O338" s="104"/>
      <c r="P338" s="104"/>
      <c r="Q338" s="104"/>
      <c r="R338" s="104"/>
      <c r="S338" s="104"/>
      <c r="U338" s="102"/>
      <c r="V338" s="103"/>
      <c r="W338" s="104"/>
      <c r="X338" s="104"/>
    </row>
    <row r="339" spans="12:24" ht="14.5" customHeight="1" x14ac:dyDescent="0.4">
      <c r="L339" s="102"/>
      <c r="M339" s="103"/>
      <c r="N339" s="104"/>
      <c r="O339" s="104"/>
      <c r="P339" s="104"/>
      <c r="Q339" s="104"/>
      <c r="R339" s="104"/>
      <c r="S339" s="104"/>
      <c r="U339" s="102"/>
      <c r="V339" s="103"/>
      <c r="W339" s="104"/>
      <c r="X339" s="104"/>
    </row>
    <row r="340" spans="12:24" ht="14.5" customHeight="1" x14ac:dyDescent="0.4">
      <c r="L340" s="102"/>
      <c r="M340" s="103"/>
      <c r="N340" s="104"/>
      <c r="O340" s="104"/>
      <c r="P340" s="104"/>
      <c r="Q340" s="104"/>
      <c r="R340" s="104"/>
      <c r="S340" s="104"/>
      <c r="U340" s="102"/>
      <c r="V340" s="103"/>
      <c r="W340" s="104"/>
      <c r="X340" s="104"/>
    </row>
    <row r="341" spans="12:24" ht="14.5" customHeight="1" x14ac:dyDescent="0.4">
      <c r="L341" s="102"/>
      <c r="M341" s="103"/>
      <c r="N341" s="104"/>
      <c r="O341" s="104"/>
      <c r="P341" s="104"/>
      <c r="Q341" s="104"/>
      <c r="R341" s="104"/>
      <c r="S341" s="104"/>
      <c r="U341" s="102"/>
      <c r="V341" s="103"/>
      <c r="W341" s="104"/>
      <c r="X341" s="104"/>
    </row>
    <row r="342" spans="12:24" ht="14.5" customHeight="1" x14ac:dyDescent="0.4">
      <c r="L342" s="102"/>
      <c r="M342" s="103"/>
      <c r="N342" s="104"/>
      <c r="O342" s="104"/>
      <c r="P342" s="104"/>
      <c r="Q342" s="104"/>
      <c r="R342" s="104"/>
      <c r="S342" s="104"/>
      <c r="U342" s="102"/>
      <c r="V342" s="103"/>
      <c r="W342" s="104"/>
      <c r="X342" s="104"/>
    </row>
    <row r="343" spans="12:24" ht="14.5" customHeight="1" x14ac:dyDescent="0.4">
      <c r="L343" s="102"/>
      <c r="M343" s="103"/>
      <c r="N343" s="104"/>
      <c r="O343" s="104"/>
      <c r="P343" s="104"/>
      <c r="Q343" s="104"/>
      <c r="R343" s="104"/>
      <c r="S343" s="104"/>
      <c r="U343" s="102"/>
      <c r="V343" s="103"/>
      <c r="W343" s="104"/>
      <c r="X343" s="104"/>
    </row>
    <row r="344" spans="12:24" ht="14.5" customHeight="1" x14ac:dyDescent="0.4">
      <c r="L344" s="102"/>
      <c r="M344" s="103"/>
      <c r="N344" s="104"/>
      <c r="O344" s="104"/>
      <c r="P344" s="104"/>
      <c r="Q344" s="104"/>
      <c r="R344" s="104"/>
      <c r="S344" s="104"/>
      <c r="U344" s="102"/>
      <c r="V344" s="103"/>
      <c r="W344" s="104"/>
      <c r="X344" s="104"/>
    </row>
    <row r="345" spans="12:24" ht="14.5" customHeight="1" x14ac:dyDescent="0.4">
      <c r="L345" s="102"/>
      <c r="M345" s="103"/>
      <c r="N345" s="104"/>
      <c r="O345" s="104"/>
      <c r="P345" s="104"/>
      <c r="Q345" s="104"/>
      <c r="R345" s="104"/>
      <c r="S345" s="104"/>
      <c r="U345" s="102"/>
      <c r="V345" s="103"/>
      <c r="W345" s="104"/>
      <c r="X345" s="104"/>
    </row>
    <row r="346" spans="12:24" ht="14.5" customHeight="1" x14ac:dyDescent="0.4">
      <c r="L346" s="102"/>
      <c r="M346" s="103"/>
      <c r="N346" s="104"/>
      <c r="O346" s="104"/>
      <c r="P346" s="104"/>
      <c r="Q346" s="104"/>
      <c r="R346" s="104"/>
      <c r="S346" s="104"/>
      <c r="U346" s="102"/>
      <c r="V346" s="103"/>
      <c r="W346" s="104"/>
      <c r="X346" s="104"/>
    </row>
    <row r="347" spans="12:24" ht="14.5" customHeight="1" x14ac:dyDescent="0.4">
      <c r="L347" s="102"/>
      <c r="M347" s="103"/>
      <c r="N347" s="104"/>
      <c r="O347" s="104"/>
      <c r="P347" s="104"/>
      <c r="Q347" s="104"/>
      <c r="R347" s="104"/>
      <c r="S347" s="104"/>
      <c r="U347" s="102"/>
      <c r="V347" s="103"/>
      <c r="W347" s="104"/>
      <c r="X347" s="104"/>
    </row>
    <row r="348" spans="12:24" ht="14.5" customHeight="1" x14ac:dyDescent="0.4">
      <c r="L348" s="102"/>
      <c r="M348" s="103"/>
      <c r="N348" s="104"/>
      <c r="O348" s="104"/>
      <c r="P348" s="104"/>
      <c r="Q348" s="104"/>
      <c r="R348" s="104"/>
      <c r="S348" s="104"/>
      <c r="U348" s="102"/>
      <c r="V348" s="103"/>
      <c r="W348" s="104"/>
      <c r="X348" s="104"/>
    </row>
    <row r="349" spans="12:24" ht="14.5" customHeight="1" x14ac:dyDescent="0.4">
      <c r="L349" s="102"/>
      <c r="M349" s="103"/>
      <c r="N349" s="104"/>
      <c r="O349" s="104"/>
      <c r="P349" s="104"/>
      <c r="Q349" s="104"/>
      <c r="R349" s="104"/>
      <c r="S349" s="104"/>
      <c r="U349" s="102"/>
      <c r="V349" s="103"/>
      <c r="W349" s="104"/>
      <c r="X349" s="104"/>
    </row>
    <row r="350" spans="12:24" ht="14.5" customHeight="1" x14ac:dyDescent="0.4">
      <c r="L350" s="102"/>
      <c r="M350" s="103"/>
      <c r="N350" s="104"/>
      <c r="O350" s="104"/>
      <c r="P350" s="104"/>
      <c r="Q350" s="104"/>
      <c r="R350" s="104"/>
      <c r="S350" s="104"/>
      <c r="U350" s="102"/>
      <c r="V350" s="103"/>
      <c r="W350" s="104"/>
      <c r="X350" s="104"/>
    </row>
    <row r="351" spans="12:24" ht="14.5" customHeight="1" x14ac:dyDescent="0.4">
      <c r="L351" s="102"/>
      <c r="M351" s="103"/>
      <c r="N351" s="104"/>
      <c r="O351" s="104"/>
      <c r="P351" s="104"/>
      <c r="Q351" s="104"/>
      <c r="R351" s="104"/>
      <c r="S351" s="104"/>
      <c r="U351" s="102"/>
      <c r="V351" s="103"/>
      <c r="W351" s="104"/>
      <c r="X351" s="104"/>
    </row>
    <row r="352" spans="12:24" ht="14.5" customHeight="1" x14ac:dyDescent="0.4">
      <c r="L352" s="102"/>
      <c r="M352" s="103"/>
      <c r="N352" s="104"/>
      <c r="O352" s="104"/>
      <c r="P352" s="104"/>
      <c r="Q352" s="104"/>
      <c r="R352" s="104"/>
      <c r="S352" s="104"/>
      <c r="U352" s="102"/>
      <c r="V352" s="103"/>
      <c r="W352" s="104"/>
      <c r="X352" s="104"/>
    </row>
    <row r="353" spans="12:24" ht="14.5" customHeight="1" x14ac:dyDescent="0.4">
      <c r="L353" s="102"/>
      <c r="M353" s="103"/>
      <c r="N353" s="104"/>
      <c r="O353" s="104"/>
      <c r="P353" s="104"/>
      <c r="Q353" s="104"/>
      <c r="R353" s="104"/>
      <c r="S353" s="104"/>
      <c r="U353" s="102"/>
      <c r="V353" s="103"/>
      <c r="W353" s="104"/>
      <c r="X353" s="104"/>
    </row>
    <row r="354" spans="12:24" ht="14.5" customHeight="1" x14ac:dyDescent="0.4">
      <c r="L354" s="102"/>
      <c r="M354" s="103"/>
      <c r="N354" s="104"/>
      <c r="O354" s="104"/>
      <c r="P354" s="104"/>
      <c r="Q354" s="104"/>
      <c r="R354" s="104"/>
      <c r="S354" s="104"/>
      <c r="U354" s="102"/>
      <c r="V354" s="103"/>
      <c r="W354" s="104"/>
      <c r="X354" s="104"/>
    </row>
    <row r="355" spans="12:24" ht="14.5" customHeight="1" x14ac:dyDescent="0.4">
      <c r="L355" s="102"/>
      <c r="M355" s="103"/>
      <c r="N355" s="104"/>
      <c r="O355" s="104"/>
      <c r="P355" s="104"/>
      <c r="Q355" s="104"/>
      <c r="R355" s="104"/>
      <c r="S355" s="104"/>
      <c r="U355" s="102"/>
      <c r="V355" s="103"/>
      <c r="W355" s="104"/>
      <c r="X355" s="104"/>
    </row>
    <row r="356" spans="12:24" ht="14.5" customHeight="1" x14ac:dyDescent="0.4">
      <c r="L356" s="102"/>
      <c r="M356" s="103"/>
      <c r="N356" s="104"/>
      <c r="O356" s="104"/>
      <c r="P356" s="104"/>
      <c r="Q356" s="104"/>
      <c r="R356" s="104"/>
      <c r="S356" s="104"/>
      <c r="U356" s="102"/>
      <c r="V356" s="103"/>
      <c r="W356" s="104"/>
      <c r="X356" s="104"/>
    </row>
    <row r="357" spans="12:24" ht="14.5" customHeight="1" x14ac:dyDescent="0.4">
      <c r="L357" s="102"/>
      <c r="M357" s="103"/>
      <c r="N357" s="104"/>
      <c r="O357" s="104"/>
      <c r="P357" s="104"/>
      <c r="Q357" s="104"/>
      <c r="R357" s="104"/>
      <c r="S357" s="104"/>
      <c r="U357" s="102"/>
      <c r="V357" s="103"/>
      <c r="W357" s="104"/>
      <c r="X357" s="104"/>
    </row>
    <row r="358" spans="12:24" ht="14.5" customHeight="1" x14ac:dyDescent="0.4">
      <c r="L358" s="102"/>
      <c r="M358" s="103"/>
      <c r="N358" s="104"/>
      <c r="O358" s="104"/>
      <c r="P358" s="104"/>
      <c r="Q358" s="104"/>
      <c r="R358" s="104"/>
      <c r="S358" s="104"/>
      <c r="U358" s="102"/>
      <c r="V358" s="103"/>
      <c r="W358" s="104"/>
      <c r="X358" s="104"/>
    </row>
    <row r="359" spans="12:24" ht="14.5" customHeight="1" x14ac:dyDescent="0.4">
      <c r="L359" s="102"/>
      <c r="M359" s="103"/>
      <c r="N359" s="104"/>
      <c r="O359" s="104"/>
      <c r="P359" s="104"/>
      <c r="Q359" s="104"/>
      <c r="R359" s="104"/>
      <c r="S359" s="104"/>
      <c r="U359" s="102"/>
      <c r="V359" s="103"/>
      <c r="W359" s="104"/>
      <c r="X359" s="104"/>
    </row>
    <row r="360" spans="12:24" ht="14.5" customHeight="1" x14ac:dyDescent="0.4">
      <c r="L360" s="102"/>
      <c r="M360" s="103"/>
      <c r="N360" s="104"/>
      <c r="O360" s="104"/>
      <c r="P360" s="104"/>
      <c r="Q360" s="104"/>
      <c r="R360" s="104"/>
      <c r="S360" s="104"/>
      <c r="U360" s="102"/>
      <c r="V360" s="103"/>
      <c r="W360" s="104"/>
      <c r="X360" s="104"/>
    </row>
    <row r="361" spans="12:24" ht="14.5" customHeight="1" x14ac:dyDescent="0.4">
      <c r="L361" s="102"/>
      <c r="M361" s="103"/>
      <c r="N361" s="104"/>
      <c r="O361" s="104"/>
      <c r="P361" s="104"/>
      <c r="Q361" s="104"/>
      <c r="R361" s="104"/>
      <c r="S361" s="104"/>
      <c r="U361" s="102"/>
      <c r="V361" s="103"/>
      <c r="W361" s="104"/>
      <c r="X361" s="104"/>
    </row>
    <row r="362" spans="12:24" ht="14.5" customHeight="1" x14ac:dyDescent="0.4">
      <c r="L362" s="102"/>
      <c r="M362" s="103"/>
      <c r="N362" s="104"/>
      <c r="O362" s="104"/>
      <c r="P362" s="104"/>
      <c r="Q362" s="104"/>
      <c r="R362" s="104"/>
      <c r="S362" s="104"/>
      <c r="U362" s="102"/>
      <c r="V362" s="103"/>
      <c r="W362" s="104"/>
      <c r="X362" s="104"/>
    </row>
    <row r="363" spans="12:24" ht="14.5" customHeight="1" x14ac:dyDescent="0.4">
      <c r="L363" s="102"/>
      <c r="M363" s="103"/>
      <c r="N363" s="104"/>
      <c r="O363" s="104"/>
      <c r="P363" s="104"/>
      <c r="Q363" s="104"/>
      <c r="R363" s="104"/>
      <c r="S363" s="104"/>
      <c r="U363" s="102"/>
      <c r="V363" s="103"/>
      <c r="W363" s="104"/>
      <c r="X363" s="104"/>
    </row>
    <row r="364" spans="12:24" ht="14.5" customHeight="1" x14ac:dyDescent="0.4">
      <c r="L364" s="102"/>
      <c r="M364" s="103"/>
      <c r="N364" s="104"/>
      <c r="O364" s="104"/>
      <c r="P364" s="104"/>
      <c r="Q364" s="104"/>
      <c r="R364" s="104"/>
      <c r="S364" s="104"/>
      <c r="U364" s="102"/>
      <c r="V364" s="103"/>
      <c r="W364" s="104"/>
      <c r="X364" s="104"/>
    </row>
    <row r="365" spans="12:24" ht="14.5" customHeight="1" x14ac:dyDescent="0.4">
      <c r="L365" s="102"/>
      <c r="M365" s="103"/>
      <c r="N365" s="104"/>
      <c r="O365" s="104"/>
      <c r="P365" s="104"/>
      <c r="Q365" s="104"/>
      <c r="R365" s="104"/>
      <c r="S365" s="104"/>
      <c r="U365" s="102"/>
      <c r="V365" s="103"/>
      <c r="W365" s="104"/>
      <c r="X365" s="104"/>
    </row>
    <row r="366" spans="12:24" ht="14.5" customHeight="1" x14ac:dyDescent="0.4">
      <c r="L366" s="102"/>
      <c r="M366" s="103"/>
      <c r="U366" s="102"/>
      <c r="V366" s="103"/>
      <c r="W366" s="104"/>
      <c r="X366" s="104"/>
    </row>
    <row r="367" spans="12:24" ht="14.5" customHeight="1" x14ac:dyDescent="0.4">
      <c r="U367" s="102"/>
      <c r="V367" s="103"/>
      <c r="W367" s="104"/>
      <c r="X367" s="104"/>
    </row>
    <row r="368" spans="12:24" ht="14.5" customHeight="1" x14ac:dyDescent="0.4">
      <c r="U368" s="102"/>
      <c r="V368" s="103"/>
      <c r="W368" s="104"/>
      <c r="X368" s="104"/>
    </row>
    <row r="369" spans="21:24" ht="14.5" customHeight="1" x14ac:dyDescent="0.4">
      <c r="U369" s="102"/>
      <c r="V369" s="103"/>
      <c r="W369" s="104"/>
      <c r="X369" s="104"/>
    </row>
    <row r="370" spans="21:24" ht="14.5" customHeight="1" x14ac:dyDescent="0.4">
      <c r="U370" s="102"/>
      <c r="V370" s="103"/>
      <c r="W370" s="104"/>
      <c r="X370" s="104"/>
    </row>
    <row r="371" spans="21:24" ht="14.5" customHeight="1" x14ac:dyDescent="0.4">
      <c r="U371" s="102"/>
      <c r="V371" s="103"/>
      <c r="W371" s="104"/>
      <c r="X371" s="104"/>
    </row>
    <row r="372" spans="21:24" ht="14.5" customHeight="1" x14ac:dyDescent="0.4">
      <c r="U372" s="102"/>
      <c r="V372" s="103"/>
      <c r="W372" s="104"/>
      <c r="X372" s="104"/>
    </row>
    <row r="373" spans="21:24" ht="14.5" customHeight="1" x14ac:dyDescent="0.4">
      <c r="U373" s="102"/>
      <c r="V373" s="103"/>
      <c r="W373" s="104"/>
      <c r="X373" s="104"/>
    </row>
    <row r="374" spans="21:24" ht="14.5" customHeight="1" x14ac:dyDescent="0.4">
      <c r="U374" s="102"/>
      <c r="V374" s="103"/>
      <c r="W374" s="104"/>
      <c r="X374" s="104"/>
    </row>
    <row r="375" spans="21:24" ht="14.5" customHeight="1" x14ac:dyDescent="0.4">
      <c r="U375" s="102"/>
      <c r="V375" s="103"/>
      <c r="W375" s="104"/>
      <c r="X375" s="104"/>
    </row>
    <row r="376" spans="21:24" ht="14.5" customHeight="1" x14ac:dyDescent="0.4">
      <c r="U376" s="102"/>
      <c r="V376" s="103"/>
      <c r="W376" s="104"/>
      <c r="X376" s="104"/>
    </row>
    <row r="377" spans="21:24" ht="14.5" customHeight="1" x14ac:dyDescent="0.4">
      <c r="U377" s="102"/>
      <c r="V377" s="103"/>
      <c r="W377" s="104"/>
      <c r="X377" s="104"/>
    </row>
    <row r="378" spans="21:24" ht="14.5" customHeight="1" x14ac:dyDescent="0.4">
      <c r="U378" s="102"/>
      <c r="V378" s="103"/>
      <c r="W378" s="104"/>
      <c r="X378" s="104"/>
    </row>
    <row r="379" spans="21:24" ht="14.5" customHeight="1" x14ac:dyDescent="0.4">
      <c r="U379" s="102"/>
      <c r="V379" s="103"/>
      <c r="W379" s="104"/>
      <c r="X379" s="104"/>
    </row>
    <row r="380" spans="21:24" ht="14.5" customHeight="1" x14ac:dyDescent="0.4">
      <c r="U380" s="102"/>
      <c r="V380" s="103"/>
      <c r="W380" s="104"/>
      <c r="X380" s="104"/>
    </row>
    <row r="381" spans="21:24" ht="14.5" customHeight="1" x14ac:dyDescent="0.4">
      <c r="U381" s="102"/>
      <c r="V381" s="103"/>
      <c r="W381" s="104"/>
      <c r="X381" s="104"/>
    </row>
    <row r="382" spans="21:24" ht="14.5" customHeight="1" x14ac:dyDescent="0.4">
      <c r="U382" s="102"/>
      <c r="V382" s="103"/>
      <c r="W382" s="104"/>
      <c r="X382" s="104"/>
    </row>
    <row r="383" spans="21:24" ht="14.5" customHeight="1" x14ac:dyDescent="0.4">
      <c r="U383" s="102"/>
      <c r="V383" s="103"/>
      <c r="W383" s="104"/>
      <c r="X383" s="104"/>
    </row>
    <row r="384" spans="21:24" ht="14.5" customHeight="1" x14ac:dyDescent="0.4">
      <c r="U384" s="102"/>
      <c r="V384" s="103"/>
      <c r="W384" s="104"/>
      <c r="X384" s="104"/>
    </row>
    <row r="385" spans="21:24" ht="14.5" customHeight="1" x14ac:dyDescent="0.4">
      <c r="U385" s="102"/>
      <c r="V385" s="103"/>
      <c r="W385" s="104"/>
      <c r="X385" s="104"/>
    </row>
    <row r="386" spans="21:24" ht="14.5" customHeight="1" x14ac:dyDescent="0.4">
      <c r="U386" s="102"/>
      <c r="V386" s="103"/>
      <c r="W386" s="104"/>
      <c r="X386" s="104"/>
    </row>
    <row r="387" spans="21:24" ht="14.5" customHeight="1" x14ac:dyDescent="0.4">
      <c r="U387" s="102"/>
      <c r="V387" s="103"/>
      <c r="W387" s="104"/>
      <c r="X387" s="104"/>
    </row>
    <row r="388" spans="21:24" ht="14.5" customHeight="1" x14ac:dyDescent="0.4">
      <c r="U388" s="102"/>
      <c r="V388" s="103"/>
      <c r="W388" s="104"/>
      <c r="X388" s="104"/>
    </row>
    <row r="389" spans="21:24" ht="14.5" customHeight="1" x14ac:dyDescent="0.4">
      <c r="U389" s="102"/>
      <c r="V389" s="103"/>
      <c r="W389" s="104"/>
      <c r="X389" s="104"/>
    </row>
    <row r="390" spans="21:24" ht="14.5" customHeight="1" x14ac:dyDescent="0.4">
      <c r="U390" s="102"/>
      <c r="V390" s="103"/>
      <c r="W390" s="104"/>
      <c r="X390" s="104"/>
    </row>
    <row r="391" spans="21:24" ht="14.5" customHeight="1" x14ac:dyDescent="0.4">
      <c r="U391" s="102"/>
      <c r="V391" s="103"/>
      <c r="W391" s="104"/>
      <c r="X391" s="104"/>
    </row>
    <row r="392" spans="21:24" ht="14.5" customHeight="1" x14ac:dyDescent="0.4">
      <c r="U392" s="102"/>
      <c r="V392" s="103"/>
      <c r="W392" s="104"/>
      <c r="X392" s="104"/>
    </row>
    <row r="393" spans="21:24" ht="14.5" customHeight="1" x14ac:dyDescent="0.4">
      <c r="U393" s="102"/>
      <c r="V393" s="103"/>
      <c r="W393" s="104"/>
      <c r="X393" s="104"/>
    </row>
    <row r="394" spans="21:24" ht="14.5" customHeight="1" x14ac:dyDescent="0.4">
      <c r="U394" s="102"/>
      <c r="V394" s="103"/>
      <c r="W394" s="104"/>
      <c r="X394" s="104"/>
    </row>
    <row r="395" spans="21:24" ht="14.5" customHeight="1" x14ac:dyDescent="0.4">
      <c r="U395" s="102"/>
      <c r="V395" s="103"/>
      <c r="W395" s="104"/>
      <c r="X395" s="104"/>
    </row>
    <row r="396" spans="21:24" ht="14.5" customHeight="1" x14ac:dyDescent="0.4">
      <c r="U396" s="102"/>
      <c r="V396" s="103"/>
      <c r="W396" s="104"/>
      <c r="X396" s="104"/>
    </row>
    <row r="397" spans="21:24" ht="14.5" customHeight="1" x14ac:dyDescent="0.4">
      <c r="U397" s="102"/>
      <c r="V397" s="103"/>
      <c r="W397" s="104"/>
      <c r="X397" s="104"/>
    </row>
    <row r="398" spans="21:24" ht="14.5" customHeight="1" x14ac:dyDescent="0.4">
      <c r="U398" s="102"/>
      <c r="V398" s="103"/>
      <c r="W398" s="104"/>
      <c r="X398" s="104"/>
    </row>
    <row r="399" spans="21:24" ht="14.5" customHeight="1" x14ac:dyDescent="0.4">
      <c r="U399" s="102"/>
      <c r="V399" s="103"/>
      <c r="W399" s="104"/>
      <c r="X399" s="104"/>
    </row>
    <row r="400" spans="21:24" ht="14.5" customHeight="1" x14ac:dyDescent="0.4">
      <c r="U400" s="102"/>
      <c r="V400" s="103"/>
      <c r="W400" s="104"/>
      <c r="X400" s="104"/>
    </row>
    <row r="401" spans="21:24" ht="14.5" customHeight="1" x14ac:dyDescent="0.4">
      <c r="U401" s="102"/>
      <c r="V401" s="103"/>
      <c r="W401" s="104"/>
      <c r="X401" s="104"/>
    </row>
    <row r="402" spans="21:24" ht="14.5" customHeight="1" x14ac:dyDescent="0.4">
      <c r="U402" s="102"/>
      <c r="V402" s="103"/>
      <c r="W402" s="104"/>
      <c r="X402" s="104"/>
    </row>
    <row r="403" spans="21:24" ht="14.5" customHeight="1" x14ac:dyDescent="0.4">
      <c r="U403" s="102"/>
      <c r="V403" s="103"/>
      <c r="W403" s="104"/>
      <c r="X403" s="104"/>
    </row>
    <row r="404" spans="21:24" ht="14.5" customHeight="1" x14ac:dyDescent="0.4">
      <c r="U404" s="102"/>
      <c r="V404" s="103"/>
      <c r="W404" s="104"/>
      <c r="X404" s="104"/>
    </row>
    <row r="405" spans="21:24" ht="14.5" customHeight="1" x14ac:dyDescent="0.4">
      <c r="U405" s="102"/>
      <c r="V405" s="103"/>
      <c r="W405" s="104"/>
      <c r="X405" s="104"/>
    </row>
    <row r="406" spans="21:24" ht="14.5" customHeight="1" x14ac:dyDescent="0.4">
      <c r="U406" s="102"/>
      <c r="V406" s="103"/>
      <c r="W406" s="104"/>
      <c r="X406" s="104"/>
    </row>
    <row r="407" spans="21:24" ht="14.5" customHeight="1" x14ac:dyDescent="0.4">
      <c r="U407" s="102"/>
      <c r="V407" s="103"/>
      <c r="W407" s="104"/>
      <c r="X407" s="104"/>
    </row>
    <row r="408" spans="21:24" ht="14.5" customHeight="1" x14ac:dyDescent="0.4">
      <c r="U408" s="102"/>
      <c r="V408" s="103"/>
      <c r="W408" s="104"/>
      <c r="X408" s="104"/>
    </row>
    <row r="409" spans="21:24" ht="14.5" customHeight="1" x14ac:dyDescent="0.4">
      <c r="U409" s="102"/>
      <c r="V409" s="103"/>
      <c r="W409" s="104"/>
      <c r="X409" s="104"/>
    </row>
    <row r="410" spans="21:24" ht="14.5" customHeight="1" x14ac:dyDescent="0.4">
      <c r="U410" s="102"/>
      <c r="V410" s="103"/>
      <c r="W410" s="104"/>
      <c r="X410" s="104"/>
    </row>
    <row r="411" spans="21:24" ht="14.5" customHeight="1" x14ac:dyDescent="0.4">
      <c r="U411" s="102"/>
      <c r="V411" s="103"/>
      <c r="W411" s="104"/>
      <c r="X411" s="104"/>
    </row>
    <row r="412" spans="21:24" ht="14.5" customHeight="1" x14ac:dyDescent="0.4">
      <c r="U412" s="102"/>
      <c r="V412" s="103"/>
      <c r="W412" s="104"/>
      <c r="X412" s="104"/>
    </row>
    <row r="413" spans="21:24" ht="14.5" customHeight="1" x14ac:dyDescent="0.4">
      <c r="U413" s="102"/>
      <c r="V413" s="103"/>
      <c r="W413" s="104"/>
      <c r="X413" s="104"/>
    </row>
    <row r="414" spans="21:24" ht="14.5" customHeight="1" x14ac:dyDescent="0.4">
      <c r="U414" s="102"/>
      <c r="V414" s="103"/>
      <c r="W414" s="104"/>
      <c r="X414" s="104"/>
    </row>
    <row r="415" spans="21:24" ht="14.5" customHeight="1" x14ac:dyDescent="0.4">
      <c r="U415" s="102"/>
      <c r="V415" s="103"/>
      <c r="W415" s="104"/>
      <c r="X415" s="104"/>
    </row>
    <row r="416" spans="21:24" ht="14.5" customHeight="1" x14ac:dyDescent="0.4">
      <c r="U416" s="102"/>
      <c r="V416" s="103"/>
      <c r="W416" s="104"/>
      <c r="X416" s="104"/>
    </row>
    <row r="417" spans="21:24" x14ac:dyDescent="0.4">
      <c r="U417" s="102"/>
      <c r="V417" s="103"/>
      <c r="W417" s="104"/>
      <c r="X417" s="104"/>
    </row>
    <row r="418" spans="21:24" x14ac:dyDescent="0.4">
      <c r="U418" s="102"/>
      <c r="V418" s="103"/>
      <c r="W418" s="104"/>
      <c r="X418" s="104"/>
    </row>
    <row r="419" spans="21:24" x14ac:dyDescent="0.4">
      <c r="U419" s="102"/>
      <c r="V419" s="103"/>
      <c r="W419" s="104"/>
      <c r="X419" s="104"/>
    </row>
    <row r="420" spans="21:24" x14ac:dyDescent="0.4">
      <c r="U420" s="102"/>
      <c r="V420" s="103"/>
      <c r="W420" s="104"/>
      <c r="X420" s="104"/>
    </row>
    <row r="421" spans="21:24" x14ac:dyDescent="0.4">
      <c r="U421" s="102"/>
      <c r="V421" s="103"/>
      <c r="W421" s="104"/>
      <c r="X421" s="104"/>
    </row>
    <row r="422" spans="21:24" x14ac:dyDescent="0.4">
      <c r="U422" s="102"/>
      <c r="V422" s="103"/>
      <c r="W422" s="104"/>
      <c r="X422" s="104"/>
    </row>
    <row r="423" spans="21:24" x14ac:dyDescent="0.4">
      <c r="U423" s="102"/>
      <c r="V423" s="103"/>
      <c r="W423" s="104"/>
      <c r="X423" s="104"/>
    </row>
    <row r="424" spans="21:24" x14ac:dyDescent="0.4">
      <c r="U424" s="102"/>
      <c r="V424" s="103"/>
      <c r="W424" s="104"/>
      <c r="X424" s="104"/>
    </row>
    <row r="425" spans="21:24" x14ac:dyDescent="0.4">
      <c r="U425" s="102"/>
      <c r="V425" s="103"/>
      <c r="W425" s="104"/>
      <c r="X425" s="104"/>
    </row>
    <row r="426" spans="21:24" x14ac:dyDescent="0.4">
      <c r="U426" s="102"/>
      <c r="V426" s="103"/>
      <c r="W426" s="104"/>
      <c r="X426" s="104"/>
    </row>
    <row r="427" spans="21:24" x14ac:dyDescent="0.4">
      <c r="U427" s="102"/>
      <c r="V427" s="103"/>
      <c r="W427" s="104"/>
      <c r="X427" s="104"/>
    </row>
    <row r="428" spans="21:24" x14ac:dyDescent="0.4">
      <c r="U428" s="102"/>
      <c r="V428" s="103"/>
      <c r="W428" s="104"/>
      <c r="X428" s="104"/>
    </row>
    <row r="429" spans="21:24" x14ac:dyDescent="0.4">
      <c r="U429" s="102"/>
      <c r="V429" s="103"/>
      <c r="W429" s="104"/>
      <c r="X429" s="104"/>
    </row>
    <row r="430" spans="21:24" x14ac:dyDescent="0.4">
      <c r="U430" s="102"/>
      <c r="V430" s="103"/>
      <c r="W430" s="104"/>
      <c r="X430" s="104"/>
    </row>
    <row r="431" spans="21:24" x14ac:dyDescent="0.4">
      <c r="U431" s="102"/>
      <c r="V431" s="103"/>
      <c r="W431" s="104"/>
      <c r="X431" s="104"/>
    </row>
    <row r="432" spans="21:24" x14ac:dyDescent="0.4">
      <c r="U432" s="102"/>
      <c r="V432" s="103"/>
      <c r="W432" s="104"/>
      <c r="X432" s="104"/>
    </row>
    <row r="433" spans="21:24" x14ac:dyDescent="0.4">
      <c r="U433" s="102"/>
      <c r="V433" s="103"/>
      <c r="W433" s="104"/>
      <c r="X433" s="104"/>
    </row>
    <row r="434" spans="21:24" x14ac:dyDescent="0.4">
      <c r="U434" s="102"/>
      <c r="V434" s="103"/>
      <c r="W434" s="104"/>
      <c r="X434" s="104"/>
    </row>
    <row r="435" spans="21:24" x14ac:dyDescent="0.4">
      <c r="U435" s="102"/>
      <c r="V435" s="103"/>
      <c r="W435" s="104"/>
      <c r="X435" s="104"/>
    </row>
    <row r="436" spans="21:24" x14ac:dyDescent="0.4">
      <c r="U436" s="102"/>
      <c r="V436" s="103"/>
      <c r="W436" s="104"/>
      <c r="X436" s="104"/>
    </row>
    <row r="437" spans="21:24" x14ac:dyDescent="0.4">
      <c r="U437" s="102"/>
      <c r="V437" s="103"/>
      <c r="W437" s="104"/>
      <c r="X437" s="104"/>
    </row>
    <row r="438" spans="21:24" x14ac:dyDescent="0.4">
      <c r="U438" s="102"/>
      <c r="V438" s="103"/>
      <c r="W438" s="104"/>
      <c r="X438" s="104"/>
    </row>
    <row r="439" spans="21:24" x14ac:dyDescent="0.4">
      <c r="U439" s="102"/>
      <c r="V439" s="103"/>
      <c r="W439" s="104"/>
      <c r="X439" s="104"/>
    </row>
    <row r="440" spans="21:24" x14ac:dyDescent="0.4">
      <c r="U440" s="102"/>
      <c r="V440" s="103"/>
      <c r="W440" s="104"/>
      <c r="X440" s="104"/>
    </row>
    <row r="441" spans="21:24" x14ac:dyDescent="0.4">
      <c r="U441" s="102"/>
      <c r="V441" s="103"/>
      <c r="W441" s="104"/>
      <c r="X441" s="104"/>
    </row>
    <row r="442" spans="21:24" x14ac:dyDescent="0.4">
      <c r="U442" s="102"/>
      <c r="V442" s="103"/>
      <c r="W442" s="104"/>
      <c r="X442" s="104"/>
    </row>
    <row r="443" spans="21:24" x14ac:dyDescent="0.4">
      <c r="U443" s="102"/>
      <c r="V443" s="103"/>
      <c r="W443" s="104"/>
      <c r="X443" s="104"/>
    </row>
    <row r="444" spans="21:24" x14ac:dyDescent="0.4">
      <c r="U444" s="102"/>
      <c r="V444" s="103"/>
      <c r="W444" s="104"/>
      <c r="X444" s="104"/>
    </row>
    <row r="445" spans="21:24" x14ac:dyDescent="0.4">
      <c r="U445" s="102"/>
      <c r="V445" s="103"/>
      <c r="W445" s="104"/>
      <c r="X445" s="104"/>
    </row>
    <row r="446" spans="21:24" x14ac:dyDescent="0.4">
      <c r="U446" s="102"/>
      <c r="V446" s="103"/>
      <c r="W446" s="104"/>
      <c r="X446" s="104"/>
    </row>
    <row r="447" spans="21:24" x14ac:dyDescent="0.4">
      <c r="U447" s="102"/>
      <c r="V447" s="103"/>
      <c r="W447" s="104"/>
      <c r="X447" s="104"/>
    </row>
    <row r="448" spans="21:24" x14ac:dyDescent="0.4">
      <c r="U448" s="102"/>
      <c r="V448" s="103"/>
      <c r="W448" s="104"/>
      <c r="X448" s="104"/>
    </row>
    <row r="449" spans="21:24" x14ac:dyDescent="0.4">
      <c r="U449" s="102"/>
      <c r="V449" s="103"/>
      <c r="W449" s="104"/>
      <c r="X449" s="104"/>
    </row>
    <row r="450" spans="21:24" x14ac:dyDescent="0.4">
      <c r="U450" s="102"/>
      <c r="V450" s="103"/>
      <c r="W450" s="104"/>
      <c r="X450" s="104"/>
    </row>
    <row r="451" spans="21:24" x14ac:dyDescent="0.4">
      <c r="U451" s="102"/>
      <c r="V451" s="103"/>
      <c r="W451" s="104"/>
      <c r="X451" s="104"/>
    </row>
    <row r="452" spans="21:24" x14ac:dyDescent="0.4">
      <c r="U452" s="102"/>
      <c r="V452" s="103"/>
      <c r="W452" s="104"/>
      <c r="X452" s="104"/>
    </row>
    <row r="453" spans="21:24" x14ac:dyDescent="0.4">
      <c r="U453" s="102"/>
      <c r="V453" s="103"/>
      <c r="W453" s="104"/>
      <c r="X453" s="104"/>
    </row>
    <row r="454" spans="21:24" x14ac:dyDescent="0.4">
      <c r="U454" s="102"/>
      <c r="V454" s="103"/>
      <c r="W454" s="104"/>
      <c r="X454" s="104"/>
    </row>
    <row r="455" spans="21:24" x14ac:dyDescent="0.4">
      <c r="U455" s="102"/>
      <c r="V455" s="103"/>
      <c r="W455" s="104"/>
      <c r="X455" s="104"/>
    </row>
    <row r="456" spans="21:24" x14ac:dyDescent="0.4">
      <c r="U456" s="102"/>
      <c r="V456" s="103"/>
      <c r="W456" s="104"/>
      <c r="X456" s="104"/>
    </row>
    <row r="457" spans="21:24" x14ac:dyDescent="0.4">
      <c r="U457" s="102"/>
      <c r="V457" s="103"/>
      <c r="W457" s="104"/>
      <c r="X457" s="104"/>
    </row>
    <row r="458" spans="21:24" x14ac:dyDescent="0.4">
      <c r="U458" s="102"/>
      <c r="V458" s="103"/>
      <c r="W458" s="104"/>
      <c r="X458" s="104"/>
    </row>
    <row r="459" spans="21:24" x14ac:dyDescent="0.4">
      <c r="U459" s="102"/>
      <c r="V459" s="103"/>
      <c r="W459" s="104"/>
      <c r="X459" s="104"/>
    </row>
    <row r="460" spans="21:24" x14ac:dyDescent="0.4">
      <c r="U460" s="102"/>
      <c r="V460" s="103"/>
      <c r="W460" s="104"/>
      <c r="X460" s="104"/>
    </row>
    <row r="461" spans="21:24" x14ac:dyDescent="0.4">
      <c r="U461" s="102"/>
      <c r="V461" s="103"/>
      <c r="W461" s="104"/>
      <c r="X461" s="104"/>
    </row>
    <row r="462" spans="21:24" x14ac:dyDescent="0.4">
      <c r="U462" s="102"/>
      <c r="V462" s="103"/>
      <c r="W462" s="104"/>
      <c r="X462" s="104"/>
    </row>
    <row r="463" spans="21:24" x14ac:dyDescent="0.4">
      <c r="U463" s="102"/>
      <c r="V463" s="103"/>
      <c r="W463" s="104"/>
      <c r="X463" s="104"/>
    </row>
    <row r="464" spans="21:24" x14ac:dyDescent="0.4">
      <c r="U464" s="102"/>
      <c r="V464" s="103"/>
      <c r="W464" s="104"/>
      <c r="X464" s="104"/>
    </row>
    <row r="465" spans="21:24" x14ac:dyDescent="0.4">
      <c r="U465" s="102"/>
      <c r="V465" s="103"/>
      <c r="W465" s="104"/>
      <c r="X465" s="104"/>
    </row>
    <row r="466" spans="21:24" x14ac:dyDescent="0.4">
      <c r="U466" s="102"/>
      <c r="V466" s="103"/>
      <c r="W466" s="104"/>
      <c r="X466" s="104"/>
    </row>
    <row r="467" spans="21:24" x14ac:dyDescent="0.4">
      <c r="U467" s="102"/>
      <c r="V467" s="103"/>
      <c r="W467" s="104"/>
      <c r="X467" s="104"/>
    </row>
    <row r="468" spans="21:24" x14ac:dyDescent="0.4">
      <c r="U468" s="102"/>
      <c r="V468" s="103"/>
      <c r="W468" s="104"/>
      <c r="X468" s="104"/>
    </row>
    <row r="469" spans="21:24" x14ac:dyDescent="0.4">
      <c r="U469" s="102"/>
      <c r="V469" s="103"/>
      <c r="W469" s="104"/>
      <c r="X469" s="104"/>
    </row>
    <row r="470" spans="21:24" x14ac:dyDescent="0.4">
      <c r="U470" s="102"/>
      <c r="V470" s="103"/>
      <c r="W470" s="104"/>
      <c r="X470" s="104"/>
    </row>
    <row r="471" spans="21:24" x14ac:dyDescent="0.4">
      <c r="U471" s="102"/>
      <c r="V471" s="103"/>
      <c r="W471" s="104"/>
      <c r="X471" s="104"/>
    </row>
    <row r="472" spans="21:24" x14ac:dyDescent="0.4">
      <c r="U472" s="102"/>
      <c r="V472" s="103"/>
      <c r="W472" s="104"/>
      <c r="X472" s="104"/>
    </row>
    <row r="473" spans="21:24" x14ac:dyDescent="0.4">
      <c r="U473" s="102"/>
      <c r="V473" s="103"/>
      <c r="W473" s="104"/>
      <c r="X473" s="104"/>
    </row>
    <row r="474" spans="21:24" x14ac:dyDescent="0.4">
      <c r="U474" s="102"/>
      <c r="V474" s="103"/>
      <c r="W474" s="104"/>
      <c r="X474" s="104"/>
    </row>
    <row r="475" spans="21:24" x14ac:dyDescent="0.4">
      <c r="U475" s="102"/>
      <c r="V475" s="103"/>
      <c r="W475" s="104"/>
      <c r="X475" s="104"/>
    </row>
    <row r="476" spans="21:24" x14ac:dyDescent="0.4">
      <c r="U476" s="102"/>
      <c r="V476" s="103"/>
      <c r="W476" s="104"/>
      <c r="X476" s="104"/>
    </row>
    <row r="477" spans="21:24" x14ac:dyDescent="0.4">
      <c r="U477" s="102"/>
      <c r="V477" s="103"/>
      <c r="W477" s="104"/>
      <c r="X477" s="104"/>
    </row>
    <row r="478" spans="21:24" x14ac:dyDescent="0.4">
      <c r="U478" s="102"/>
      <c r="V478" s="103"/>
      <c r="W478" s="104"/>
      <c r="X478" s="104"/>
    </row>
    <row r="479" spans="21:24" x14ac:dyDescent="0.4">
      <c r="U479" s="102"/>
      <c r="V479" s="103"/>
      <c r="W479" s="104"/>
      <c r="X479" s="104"/>
    </row>
    <row r="480" spans="21:24" x14ac:dyDescent="0.4">
      <c r="U480" s="102"/>
      <c r="V480" s="103"/>
      <c r="W480" s="104"/>
      <c r="X480" s="104"/>
    </row>
    <row r="481" spans="21:24" x14ac:dyDescent="0.4">
      <c r="U481" s="102"/>
      <c r="V481" s="103"/>
      <c r="W481" s="104"/>
      <c r="X481" s="104"/>
    </row>
    <row r="482" spans="21:24" x14ac:dyDescent="0.4">
      <c r="U482" s="102"/>
      <c r="V482" s="103"/>
      <c r="W482" s="104"/>
      <c r="X482" s="104"/>
    </row>
    <row r="483" spans="21:24" x14ac:dyDescent="0.4">
      <c r="U483" s="102"/>
      <c r="V483" s="103"/>
      <c r="W483" s="104"/>
      <c r="X483" s="104"/>
    </row>
    <row r="484" spans="21:24" x14ac:dyDescent="0.4">
      <c r="U484" s="102"/>
      <c r="V484" s="103"/>
      <c r="W484" s="104"/>
      <c r="X484" s="104"/>
    </row>
    <row r="485" spans="21:24" x14ac:dyDescent="0.4">
      <c r="U485" s="102"/>
      <c r="V485" s="103"/>
      <c r="W485" s="104"/>
      <c r="X485" s="104"/>
    </row>
    <row r="486" spans="21:24" x14ac:dyDescent="0.4">
      <c r="U486" s="102"/>
      <c r="V486" s="103"/>
      <c r="W486" s="104"/>
      <c r="X486" s="104"/>
    </row>
    <row r="487" spans="21:24" x14ac:dyDescent="0.4">
      <c r="U487" s="102"/>
      <c r="V487" s="103"/>
      <c r="W487" s="104"/>
      <c r="X487" s="104"/>
    </row>
    <row r="488" spans="21:24" x14ac:dyDescent="0.4">
      <c r="U488" s="102"/>
      <c r="V488" s="103"/>
      <c r="W488" s="104"/>
      <c r="X488" s="104"/>
    </row>
    <row r="489" spans="21:24" x14ac:dyDescent="0.4">
      <c r="U489" s="102"/>
      <c r="V489" s="103"/>
      <c r="W489" s="104"/>
      <c r="X489" s="104"/>
    </row>
    <row r="490" spans="21:24" x14ac:dyDescent="0.4">
      <c r="U490" s="102"/>
      <c r="V490" s="103"/>
      <c r="W490" s="104"/>
      <c r="X490" s="104"/>
    </row>
    <row r="491" spans="21:24" x14ac:dyDescent="0.4">
      <c r="U491" s="102"/>
      <c r="V491" s="103"/>
      <c r="W491" s="104"/>
      <c r="X491" s="104"/>
    </row>
    <row r="492" spans="21:24" x14ac:dyDescent="0.4">
      <c r="U492" s="102"/>
      <c r="V492" s="103"/>
      <c r="W492" s="104"/>
      <c r="X492" s="104"/>
    </row>
    <row r="493" spans="21:24" x14ac:dyDescent="0.4">
      <c r="U493" s="102"/>
      <c r="V493" s="103"/>
      <c r="W493" s="104"/>
      <c r="X493" s="104"/>
    </row>
    <row r="494" spans="21:24" x14ac:dyDescent="0.4">
      <c r="U494" s="102"/>
      <c r="V494" s="103"/>
      <c r="W494" s="104"/>
      <c r="X494" s="104"/>
    </row>
    <row r="495" spans="21:24" x14ac:dyDescent="0.4">
      <c r="U495" s="102"/>
      <c r="V495" s="103"/>
      <c r="W495" s="104"/>
      <c r="X495" s="104"/>
    </row>
    <row r="496" spans="21:24" x14ac:dyDescent="0.4">
      <c r="U496" s="102"/>
      <c r="V496" s="103"/>
      <c r="W496" s="104"/>
      <c r="X496" s="104"/>
    </row>
    <row r="497" spans="21:24" x14ac:dyDescent="0.4">
      <c r="U497" s="102"/>
      <c r="V497" s="103"/>
      <c r="W497" s="104"/>
      <c r="X497" s="104"/>
    </row>
    <row r="498" spans="21:24" x14ac:dyDescent="0.4">
      <c r="U498" s="102"/>
      <c r="V498" s="103"/>
      <c r="W498" s="104"/>
      <c r="X498" s="104"/>
    </row>
    <row r="499" spans="21:24" x14ac:dyDescent="0.4">
      <c r="U499" s="102"/>
      <c r="V499" s="103"/>
      <c r="W499" s="104"/>
      <c r="X499" s="104"/>
    </row>
    <row r="500" spans="21:24" x14ac:dyDescent="0.4">
      <c r="U500" s="102"/>
      <c r="V500" s="103"/>
      <c r="W500" s="104"/>
      <c r="X500" s="104"/>
    </row>
    <row r="501" spans="21:24" x14ac:dyDescent="0.4">
      <c r="U501" s="102"/>
      <c r="V501" s="103"/>
      <c r="W501" s="104"/>
      <c r="X501" s="104"/>
    </row>
    <row r="502" spans="21:24" x14ac:dyDescent="0.4">
      <c r="U502" s="102"/>
      <c r="V502" s="103"/>
      <c r="W502" s="104"/>
      <c r="X502" s="104"/>
    </row>
    <row r="503" spans="21:24" x14ac:dyDescent="0.4">
      <c r="U503" s="102"/>
      <c r="V503" s="103"/>
      <c r="W503" s="104"/>
      <c r="X503" s="104"/>
    </row>
    <row r="504" spans="21:24" x14ac:dyDescent="0.4">
      <c r="U504" s="102"/>
      <c r="V504" s="103"/>
      <c r="W504" s="104"/>
      <c r="X504" s="104"/>
    </row>
    <row r="505" spans="21:24" x14ac:dyDescent="0.4">
      <c r="U505" s="102"/>
      <c r="V505" s="103"/>
      <c r="W505" s="104"/>
      <c r="X505" s="104"/>
    </row>
    <row r="506" spans="21:24" x14ac:dyDescent="0.4">
      <c r="U506" s="102"/>
      <c r="V506" s="103"/>
      <c r="W506" s="104"/>
      <c r="X506" s="104"/>
    </row>
    <row r="507" spans="21:24" x14ac:dyDescent="0.4">
      <c r="U507" s="102"/>
      <c r="V507" s="103"/>
      <c r="W507" s="104"/>
      <c r="X507" s="104"/>
    </row>
    <row r="508" spans="21:24" x14ac:dyDescent="0.4">
      <c r="U508" s="102"/>
      <c r="V508" s="103"/>
      <c r="W508" s="104"/>
      <c r="X508" s="104"/>
    </row>
    <row r="509" spans="21:24" x14ac:dyDescent="0.4">
      <c r="U509" s="102"/>
      <c r="V509" s="103"/>
      <c r="W509" s="104"/>
      <c r="X509" s="104"/>
    </row>
    <row r="510" spans="21:24" x14ac:dyDescent="0.4">
      <c r="U510" s="102"/>
      <c r="V510" s="103"/>
      <c r="W510" s="104"/>
      <c r="X510" s="104"/>
    </row>
    <row r="511" spans="21:24" x14ac:dyDescent="0.4">
      <c r="U511" s="102"/>
      <c r="V511" s="103"/>
      <c r="W511" s="104"/>
      <c r="X511" s="104"/>
    </row>
    <row r="512" spans="21:24" x14ac:dyDescent="0.4">
      <c r="U512" s="102"/>
      <c r="V512" s="103"/>
      <c r="W512" s="104"/>
      <c r="X512" s="104"/>
    </row>
    <row r="513" spans="21:24" x14ac:dyDescent="0.4">
      <c r="U513" s="102"/>
      <c r="V513" s="103"/>
      <c r="W513" s="104"/>
      <c r="X513" s="104"/>
    </row>
    <row r="514" spans="21:24" x14ac:dyDescent="0.4">
      <c r="U514" s="102"/>
      <c r="V514" s="103"/>
      <c r="W514" s="104"/>
      <c r="X514" s="104"/>
    </row>
    <row r="515" spans="21:24" x14ac:dyDescent="0.4">
      <c r="U515" s="102"/>
      <c r="V515" s="103"/>
      <c r="W515" s="104"/>
      <c r="X515" s="104"/>
    </row>
    <row r="516" spans="21:24" x14ac:dyDescent="0.4">
      <c r="U516" s="102"/>
      <c r="V516" s="103"/>
      <c r="W516" s="104"/>
      <c r="X516" s="104"/>
    </row>
    <row r="517" spans="21:24" x14ac:dyDescent="0.4">
      <c r="U517" s="102"/>
      <c r="V517" s="103"/>
      <c r="W517" s="104"/>
      <c r="X517" s="104"/>
    </row>
    <row r="518" spans="21:24" x14ac:dyDescent="0.4">
      <c r="U518" s="102"/>
      <c r="V518" s="103"/>
      <c r="W518" s="104"/>
      <c r="X518" s="104"/>
    </row>
    <row r="519" spans="21:24" x14ac:dyDescent="0.4">
      <c r="U519" s="102"/>
      <c r="V519" s="103"/>
      <c r="W519" s="104"/>
      <c r="X519" s="104"/>
    </row>
    <row r="520" spans="21:24" x14ac:dyDescent="0.4">
      <c r="U520" s="102"/>
      <c r="V520" s="103"/>
      <c r="W520" s="104"/>
      <c r="X520" s="104"/>
    </row>
    <row r="521" spans="21:24" x14ac:dyDescent="0.4">
      <c r="U521" s="102"/>
      <c r="V521" s="103"/>
      <c r="W521" s="104"/>
      <c r="X521" s="104"/>
    </row>
    <row r="522" spans="21:24" x14ac:dyDescent="0.4">
      <c r="U522" s="102"/>
      <c r="V522" s="103"/>
    </row>
  </sheetData>
  <pageMargins left="0.7" right="0.7" top="0.75" bottom="0.75" header="0.3" footer="0.3"/>
  <pageSetup scale="45" orientation="portrait" horizontalDpi="1200" verticalDpi="1200" r:id="rId1"/>
  <headerFooter>
    <oddHeader>&amp;RSchedule K-1.0</oddHeader>
  </headerFooter>
  <rowBreaks count="2" manualBreakCount="2">
    <brk id="87" max="16383" man="1"/>
    <brk id="186" max="16383" man="1"/>
  </rowBreaks>
  <colBreaks count="4" manualBreakCount="4">
    <brk id="10" max="1048575" man="1"/>
    <brk id="19" max="1048575" man="1"/>
    <brk id="24" max="1048575" man="1"/>
    <brk id="32"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H288"/>
  <sheetViews>
    <sheetView zoomScaleNormal="100" workbookViewId="0">
      <pane ySplit="6" topLeftCell="A7" activePane="bottomLeft" state="frozen"/>
      <selection activeCell="AE26" sqref="AE26"/>
      <selection pane="bottomLeft" activeCell="A7" sqref="A7"/>
    </sheetView>
  </sheetViews>
  <sheetFormatPr defaultColWidth="9.15234375" defaultRowHeight="14.6" x14ac:dyDescent="0.4"/>
  <cols>
    <col min="1" max="1" width="18.69140625" customWidth="1"/>
    <col min="2" max="2" width="16.69140625" customWidth="1"/>
    <col min="3" max="3" width="20" customWidth="1"/>
    <col min="4" max="5" width="16.69140625" customWidth="1"/>
    <col min="6" max="6" width="110.69140625" customWidth="1"/>
    <col min="7" max="7" width="14.69140625" bestFit="1" customWidth="1"/>
    <col min="8" max="12" width="13.69140625" customWidth="1"/>
    <col min="13" max="13" width="10.69140625" customWidth="1"/>
    <col min="24" max="24" width="73" customWidth="1"/>
    <col min="34" max="34" width="15.15234375" customWidth="1"/>
  </cols>
  <sheetData>
    <row r="1" spans="1:34" x14ac:dyDescent="0.4">
      <c r="A1" s="211" t="s">
        <v>27</v>
      </c>
      <c r="B1" s="211"/>
      <c r="C1" s="211"/>
      <c r="D1" s="211"/>
      <c r="E1" s="211"/>
      <c r="F1" s="211"/>
      <c r="G1" s="20"/>
      <c r="H1" s="20"/>
      <c r="I1" s="20"/>
      <c r="J1" s="20"/>
      <c r="K1" s="20"/>
      <c r="L1" s="20"/>
    </row>
    <row r="2" spans="1:34" x14ac:dyDescent="0.4">
      <c r="A2" s="211" t="s">
        <v>780</v>
      </c>
      <c r="B2" s="211"/>
      <c r="C2" s="211"/>
      <c r="D2" s="211"/>
      <c r="E2" s="211"/>
      <c r="F2" s="211"/>
      <c r="G2" s="20"/>
      <c r="H2" s="20"/>
      <c r="I2" s="20"/>
      <c r="J2" s="20"/>
      <c r="K2" s="20"/>
      <c r="L2" s="20"/>
    </row>
    <row r="4" spans="1:34" x14ac:dyDescent="0.4">
      <c r="D4" s="20"/>
      <c r="E4" s="20"/>
      <c r="F4" s="20"/>
      <c r="G4" s="20"/>
      <c r="H4" s="20"/>
      <c r="I4" s="20"/>
      <c r="J4" s="20"/>
      <c r="K4" s="20"/>
      <c r="L4" s="20"/>
    </row>
    <row r="5" spans="1:34" x14ac:dyDescent="0.4">
      <c r="A5" s="20" t="s">
        <v>812</v>
      </c>
      <c r="B5" s="20" t="s">
        <v>813</v>
      </c>
      <c r="C5" s="20" t="s">
        <v>814</v>
      </c>
      <c r="D5" s="20" t="s">
        <v>815</v>
      </c>
      <c r="E5" s="20" t="s">
        <v>824</v>
      </c>
      <c r="F5" s="20" t="s">
        <v>781</v>
      </c>
      <c r="H5" s="20"/>
      <c r="I5" s="211"/>
      <c r="J5" s="211"/>
      <c r="K5" s="211"/>
      <c r="L5" s="211"/>
    </row>
    <row r="6" spans="1:34" x14ac:dyDescent="0.4">
      <c r="A6" s="13" t="s">
        <v>817</v>
      </c>
      <c r="B6" s="13" t="s">
        <v>816</v>
      </c>
      <c r="C6" s="124" t="s">
        <v>808</v>
      </c>
      <c r="D6" s="13" t="s">
        <v>180</v>
      </c>
      <c r="E6" s="13" t="s">
        <v>180</v>
      </c>
      <c r="F6" s="13" t="s">
        <v>809</v>
      </c>
      <c r="H6" s="13"/>
      <c r="I6" s="212"/>
      <c r="J6" s="212"/>
      <c r="K6" s="212"/>
      <c r="L6" s="212"/>
      <c r="N6" s="13"/>
      <c r="O6" s="124"/>
      <c r="W6" s="13"/>
      <c r="X6" s="124"/>
      <c r="Y6" s="8"/>
      <c r="Z6" s="8"/>
      <c r="AB6" s="13"/>
      <c r="AC6" s="124"/>
    </row>
    <row r="7" spans="1:34" ht="14.5" customHeight="1" x14ac:dyDescent="0.4">
      <c r="A7" s="67" t="s">
        <v>782</v>
      </c>
      <c r="B7" s="13" t="s">
        <v>783</v>
      </c>
      <c r="C7" s="124" t="s">
        <v>782</v>
      </c>
      <c r="D7" s="13" t="s">
        <v>783</v>
      </c>
      <c r="E7" s="80">
        <v>42845</v>
      </c>
      <c r="F7" s="66" t="s">
        <v>811</v>
      </c>
      <c r="G7" s="20"/>
      <c r="H7" s="20"/>
      <c r="I7" s="20"/>
      <c r="J7" s="20"/>
      <c r="K7" s="20"/>
      <c r="L7" s="20"/>
      <c r="N7" s="13"/>
      <c r="O7" s="124"/>
      <c r="W7" s="13"/>
      <c r="X7" s="124"/>
      <c r="Y7" s="8"/>
      <c r="Z7" s="8"/>
      <c r="AB7" s="13"/>
      <c r="AC7" s="124"/>
      <c r="AH7">
        <v>16599002</v>
      </c>
    </row>
    <row r="8" spans="1:34" ht="14.5" customHeight="1" x14ac:dyDescent="0.4">
      <c r="A8" s="67" t="s">
        <v>784</v>
      </c>
      <c r="B8" s="13" t="s">
        <v>795</v>
      </c>
      <c r="C8" s="124" t="s">
        <v>786</v>
      </c>
      <c r="D8" s="13" t="s">
        <v>795</v>
      </c>
      <c r="E8" s="80">
        <v>42845</v>
      </c>
      <c r="F8" s="66" t="s">
        <v>825</v>
      </c>
      <c r="G8" s="20"/>
      <c r="H8" s="20"/>
      <c r="I8" s="20"/>
      <c r="J8" s="20"/>
      <c r="K8" s="20"/>
      <c r="L8" s="20"/>
      <c r="N8" s="13"/>
      <c r="O8" s="124"/>
      <c r="W8" s="13"/>
      <c r="X8" s="124"/>
      <c r="Y8" s="8"/>
      <c r="Z8" s="8"/>
      <c r="AB8" s="13"/>
      <c r="AC8" s="124"/>
    </row>
    <row r="9" spans="1:34" ht="14.5" customHeight="1" x14ac:dyDescent="0.4">
      <c r="A9" s="67" t="s">
        <v>785</v>
      </c>
      <c r="B9" s="13" t="s">
        <v>796</v>
      </c>
      <c r="C9" s="124" t="s">
        <v>786</v>
      </c>
      <c r="D9" s="13" t="s">
        <v>795</v>
      </c>
      <c r="E9" s="80">
        <v>42845</v>
      </c>
      <c r="F9" s="66" t="s">
        <v>825</v>
      </c>
      <c r="G9" s="13"/>
      <c r="H9" s="13"/>
      <c r="I9" s="13"/>
      <c r="J9" s="13"/>
      <c r="K9" s="13"/>
      <c r="L9" s="13"/>
      <c r="N9" s="13"/>
      <c r="O9" s="124"/>
      <c r="W9" s="13"/>
      <c r="X9" s="124"/>
      <c r="Y9" s="8"/>
      <c r="Z9" s="8"/>
      <c r="AB9" s="13"/>
      <c r="AC9" s="124"/>
    </row>
    <row r="10" spans="1:34" ht="14.5" customHeight="1" x14ac:dyDescent="0.4">
      <c r="A10" s="67" t="s">
        <v>787</v>
      </c>
      <c r="B10" s="13" t="s">
        <v>797</v>
      </c>
      <c r="C10" s="124" t="s">
        <v>788</v>
      </c>
      <c r="D10" s="13" t="s">
        <v>796</v>
      </c>
      <c r="E10" s="80">
        <v>42845</v>
      </c>
      <c r="F10" s="66" t="s">
        <v>826</v>
      </c>
      <c r="N10" s="13"/>
      <c r="O10" s="124"/>
      <c r="W10" s="13"/>
      <c r="X10" s="124"/>
      <c r="Y10" s="8"/>
      <c r="Z10" s="8"/>
      <c r="AB10" s="13"/>
      <c r="AC10" s="124"/>
    </row>
    <row r="11" spans="1:34" ht="14.5" customHeight="1" x14ac:dyDescent="0.4">
      <c r="A11" s="67" t="s">
        <v>789</v>
      </c>
      <c r="B11" s="13" t="s">
        <v>798</v>
      </c>
      <c r="C11" s="124" t="s">
        <v>788</v>
      </c>
      <c r="D11" s="13" t="s">
        <v>796</v>
      </c>
      <c r="E11" s="80">
        <v>42845</v>
      </c>
      <c r="F11" s="66" t="s">
        <v>826</v>
      </c>
      <c r="G11" s="1"/>
      <c r="H11" s="1"/>
      <c r="I11" s="1"/>
      <c r="J11" s="1"/>
      <c r="K11" s="1"/>
      <c r="L11" s="1"/>
      <c r="M11" s="1"/>
      <c r="N11" s="13"/>
      <c r="O11" s="124"/>
      <c r="W11" s="13"/>
      <c r="X11" s="124"/>
      <c r="Y11" s="8"/>
      <c r="Z11" s="8"/>
      <c r="AB11" s="13"/>
      <c r="AC11" s="124"/>
    </row>
    <row r="12" spans="1:34" ht="14.5" customHeight="1" x14ac:dyDescent="0.4">
      <c r="A12" s="67" t="s">
        <v>140</v>
      </c>
      <c r="B12" s="13" t="s">
        <v>799</v>
      </c>
      <c r="C12" s="124" t="s">
        <v>140</v>
      </c>
      <c r="D12" s="13" t="s">
        <v>797</v>
      </c>
      <c r="E12" s="80">
        <v>42845</v>
      </c>
      <c r="F12" s="66" t="s">
        <v>828</v>
      </c>
      <c r="G12" s="1"/>
      <c r="H12" s="1"/>
      <c r="I12" s="1"/>
      <c r="J12" s="1"/>
      <c r="K12" s="1"/>
      <c r="L12" s="1"/>
      <c r="N12" s="13"/>
      <c r="O12" s="124"/>
      <c r="W12" s="13"/>
      <c r="X12" s="124"/>
      <c r="Y12" s="8"/>
      <c r="Z12" s="8"/>
      <c r="AB12" s="13"/>
      <c r="AC12" s="124"/>
    </row>
    <row r="13" spans="1:34" ht="14.5" customHeight="1" x14ac:dyDescent="0.4">
      <c r="A13" s="67" t="s">
        <v>790</v>
      </c>
      <c r="B13" s="13" t="s">
        <v>800</v>
      </c>
      <c r="C13" s="124" t="s">
        <v>790</v>
      </c>
      <c r="D13" s="13" t="s">
        <v>798</v>
      </c>
      <c r="E13" s="80">
        <v>42845</v>
      </c>
      <c r="F13" s="66" t="s">
        <v>827</v>
      </c>
      <c r="G13" s="1"/>
      <c r="H13" s="1"/>
      <c r="I13" s="1"/>
      <c r="J13" s="1"/>
      <c r="K13" s="1"/>
      <c r="L13" s="1"/>
      <c r="N13" s="13"/>
      <c r="O13" s="124"/>
      <c r="W13" s="13"/>
      <c r="X13" s="124"/>
      <c r="Y13" s="8"/>
      <c r="Z13" s="8"/>
      <c r="AB13" s="13"/>
      <c r="AC13" s="124"/>
    </row>
    <row r="14" spans="1:34" ht="14.5" customHeight="1" x14ac:dyDescent="0.4">
      <c r="A14" s="67" t="s">
        <v>16</v>
      </c>
      <c r="B14" s="13" t="s">
        <v>801</v>
      </c>
      <c r="C14" s="124" t="s">
        <v>806</v>
      </c>
      <c r="D14" s="13" t="s">
        <v>806</v>
      </c>
      <c r="E14" s="80">
        <v>42845</v>
      </c>
      <c r="F14" s="66" t="s">
        <v>807</v>
      </c>
      <c r="G14" s="1"/>
      <c r="H14" s="1"/>
      <c r="I14" s="1"/>
      <c r="J14" s="1"/>
      <c r="K14" s="1"/>
      <c r="L14" s="1"/>
      <c r="N14" s="13"/>
      <c r="O14" s="124"/>
      <c r="W14" s="13"/>
      <c r="X14" s="124"/>
      <c r="Y14" s="8"/>
      <c r="Z14" s="8"/>
      <c r="AB14" s="13"/>
      <c r="AC14" s="124"/>
      <c r="AH14">
        <v>25477207</v>
      </c>
    </row>
    <row r="15" spans="1:34" ht="14.5" customHeight="1" x14ac:dyDescent="0.4">
      <c r="A15" s="67" t="s">
        <v>791</v>
      </c>
      <c r="B15" s="13" t="s">
        <v>802</v>
      </c>
      <c r="C15" s="124" t="s">
        <v>791</v>
      </c>
      <c r="D15" s="13" t="s">
        <v>799</v>
      </c>
      <c r="E15" s="80">
        <v>42845</v>
      </c>
      <c r="F15" s="66" t="s">
        <v>822</v>
      </c>
      <c r="G15" s="1"/>
      <c r="H15" s="1"/>
      <c r="I15" s="1"/>
      <c r="J15" s="1"/>
      <c r="K15" s="1"/>
      <c r="L15" s="1"/>
      <c r="N15" s="13"/>
      <c r="O15" s="124"/>
      <c r="W15" s="13"/>
      <c r="X15" s="124"/>
      <c r="Y15" s="8"/>
      <c r="Z15" s="8"/>
      <c r="AB15" s="13"/>
      <c r="AC15" s="124"/>
      <c r="AH15">
        <v>2008707</v>
      </c>
    </row>
    <row r="16" spans="1:34" ht="14.5" customHeight="1" x14ac:dyDescent="0.4">
      <c r="A16" s="67" t="s">
        <v>792</v>
      </c>
      <c r="B16" s="13" t="s">
        <v>803</v>
      </c>
      <c r="C16" s="124" t="s">
        <v>792</v>
      </c>
      <c r="D16" s="13" t="s">
        <v>800</v>
      </c>
      <c r="E16" s="80">
        <v>42845</v>
      </c>
      <c r="F16" s="66" t="s">
        <v>810</v>
      </c>
      <c r="G16" s="1"/>
      <c r="H16" s="1"/>
      <c r="I16" s="1"/>
      <c r="J16" s="1"/>
      <c r="K16" s="1"/>
      <c r="L16" s="1"/>
      <c r="N16" s="13"/>
      <c r="O16" s="124"/>
      <c r="W16" s="13"/>
      <c r="X16" s="124"/>
      <c r="Y16" s="8"/>
      <c r="Z16" s="8"/>
      <c r="AB16" s="13"/>
      <c r="AC16" s="124"/>
      <c r="AH16">
        <v>2977299</v>
      </c>
    </row>
    <row r="17" spans="1:34" ht="14.5" customHeight="1" x14ac:dyDescent="0.4">
      <c r="A17" s="67" t="s">
        <v>793</v>
      </c>
      <c r="B17" s="13" t="s">
        <v>804</v>
      </c>
      <c r="C17" s="124" t="s">
        <v>793</v>
      </c>
      <c r="D17" s="13" t="s">
        <v>801</v>
      </c>
      <c r="E17" s="80">
        <v>42845</v>
      </c>
      <c r="F17" s="65" t="s">
        <v>818</v>
      </c>
      <c r="G17" s="1"/>
      <c r="H17" s="1"/>
      <c r="I17" s="1"/>
      <c r="J17" s="1"/>
      <c r="K17" s="1"/>
      <c r="L17" s="1"/>
      <c r="N17" s="13"/>
      <c r="O17" s="124"/>
      <c r="W17" s="13"/>
      <c r="X17" s="124"/>
      <c r="Y17" s="8"/>
      <c r="Z17" s="8"/>
      <c r="AB17" s="13"/>
      <c r="AC17" s="124"/>
    </row>
    <row r="18" spans="1:34" ht="14.5" customHeight="1" x14ac:dyDescent="0.4">
      <c r="A18" s="67" t="s">
        <v>1</v>
      </c>
      <c r="B18" s="13" t="s">
        <v>805</v>
      </c>
      <c r="C18" s="124" t="s">
        <v>1</v>
      </c>
      <c r="D18" s="13" t="s">
        <v>802</v>
      </c>
      <c r="E18" s="80">
        <v>42845</v>
      </c>
      <c r="F18" s="66" t="s">
        <v>810</v>
      </c>
      <c r="G18" s="1"/>
      <c r="H18" s="1"/>
      <c r="I18" s="1"/>
      <c r="J18" s="1"/>
      <c r="K18" s="1"/>
      <c r="L18" s="1"/>
      <c r="N18" s="13"/>
      <c r="O18" s="124"/>
      <c r="W18" s="13"/>
      <c r="X18" s="124"/>
      <c r="Y18" s="8"/>
      <c r="Z18" s="8"/>
      <c r="AB18" s="13"/>
      <c r="AC18" s="124"/>
    </row>
    <row r="19" spans="1:34" ht="14.5" customHeight="1" x14ac:dyDescent="0.4">
      <c r="A19" s="67" t="s">
        <v>806</v>
      </c>
      <c r="B19" s="13" t="s">
        <v>806</v>
      </c>
      <c r="C19" s="124" t="s">
        <v>794</v>
      </c>
      <c r="D19" s="13" t="s">
        <v>803</v>
      </c>
      <c r="E19" s="80">
        <v>42845</v>
      </c>
      <c r="F19" s="66" t="s">
        <v>823</v>
      </c>
      <c r="G19" s="1"/>
      <c r="H19" s="1"/>
      <c r="I19" s="1"/>
      <c r="J19" s="1"/>
      <c r="K19" s="1"/>
      <c r="L19" s="1"/>
      <c r="N19" s="13"/>
      <c r="O19" s="124"/>
      <c r="W19" s="13"/>
      <c r="X19" s="124"/>
      <c r="Y19" s="8"/>
      <c r="Z19" s="8"/>
      <c r="AB19" s="13"/>
      <c r="AC19" s="124"/>
      <c r="AH19">
        <v>1334882</v>
      </c>
    </row>
    <row r="20" spans="1:34" ht="14.5" customHeight="1" x14ac:dyDescent="0.4">
      <c r="A20" s="67"/>
      <c r="B20" s="13"/>
      <c r="C20" s="124"/>
      <c r="D20" s="13"/>
      <c r="E20" s="80"/>
      <c r="F20" s="66"/>
      <c r="G20" s="1"/>
      <c r="H20" s="1"/>
      <c r="I20" s="1"/>
      <c r="J20" s="1"/>
      <c r="K20" s="1"/>
      <c r="L20" s="1"/>
      <c r="N20" s="13"/>
      <c r="O20" s="124"/>
      <c r="W20" s="13"/>
      <c r="X20" s="124"/>
      <c r="Y20" s="8"/>
      <c r="Z20" s="8"/>
      <c r="AB20" s="13"/>
      <c r="AC20" s="124"/>
    </row>
    <row r="21" spans="1:34" ht="14.5" customHeight="1" x14ac:dyDescent="0.4">
      <c r="A21" s="67"/>
      <c r="B21" s="13"/>
      <c r="C21" s="124" t="s">
        <v>786</v>
      </c>
      <c r="D21" s="13" t="s">
        <v>795</v>
      </c>
      <c r="E21" s="80">
        <v>42912</v>
      </c>
      <c r="F21" s="66" t="s">
        <v>845</v>
      </c>
      <c r="G21" s="1"/>
      <c r="H21" s="1"/>
      <c r="I21" s="1"/>
      <c r="J21" s="1"/>
      <c r="K21" s="1"/>
      <c r="L21" s="1"/>
      <c r="N21" s="13"/>
      <c r="O21" s="124"/>
      <c r="W21" s="13"/>
      <c r="X21" s="124"/>
      <c r="Y21" s="8"/>
      <c r="Z21" s="8"/>
      <c r="AB21" s="13"/>
      <c r="AC21" s="124"/>
      <c r="AH21">
        <v>48397097</v>
      </c>
    </row>
    <row r="22" spans="1:34" ht="14.5" customHeight="1" x14ac:dyDescent="0.4">
      <c r="A22" s="67"/>
      <c r="B22" s="13"/>
      <c r="C22" s="124" t="s">
        <v>846</v>
      </c>
      <c r="D22" s="13" t="s">
        <v>796</v>
      </c>
      <c r="E22" s="80">
        <v>42912</v>
      </c>
      <c r="F22" s="66" t="s">
        <v>847</v>
      </c>
      <c r="G22" s="1"/>
      <c r="H22" s="1"/>
      <c r="I22" s="1"/>
      <c r="J22" s="1"/>
      <c r="K22" s="1"/>
      <c r="L22" s="1"/>
      <c r="N22" s="13"/>
      <c r="O22" s="124"/>
      <c r="W22" s="13"/>
      <c r="X22" s="124"/>
      <c r="Y22" s="8"/>
      <c r="Z22" s="8"/>
    </row>
    <row r="23" spans="1:34" ht="14.5" customHeight="1" x14ac:dyDescent="0.4">
      <c r="A23" s="67"/>
      <c r="B23" s="13"/>
      <c r="C23" s="124" t="s">
        <v>846</v>
      </c>
      <c r="D23" s="13" t="s">
        <v>796</v>
      </c>
      <c r="E23" s="80">
        <v>42912</v>
      </c>
      <c r="F23" s="66" t="s">
        <v>848</v>
      </c>
      <c r="G23" s="1"/>
      <c r="H23" s="1"/>
      <c r="I23" s="1"/>
      <c r="J23" s="1"/>
      <c r="K23" s="1"/>
      <c r="L23" s="1"/>
      <c r="N23" s="13"/>
      <c r="O23" s="124"/>
      <c r="W23" s="13"/>
      <c r="X23" s="124"/>
      <c r="Y23" s="8"/>
      <c r="Z23" s="8"/>
    </row>
    <row r="24" spans="1:34" ht="14.5" customHeight="1" x14ac:dyDescent="0.4">
      <c r="A24" s="67"/>
      <c r="B24" s="13"/>
      <c r="C24" s="124" t="s">
        <v>140</v>
      </c>
      <c r="D24" s="13" t="s">
        <v>797</v>
      </c>
      <c r="E24" s="80">
        <v>42912</v>
      </c>
      <c r="F24" s="66" t="s">
        <v>849</v>
      </c>
      <c r="G24" s="1"/>
      <c r="H24" s="1"/>
      <c r="I24" s="1"/>
      <c r="J24" s="1"/>
      <c r="K24" s="1"/>
      <c r="L24" s="1"/>
      <c r="N24" s="13"/>
      <c r="O24" s="124"/>
      <c r="W24" s="13"/>
      <c r="X24" s="124"/>
      <c r="Y24" s="8"/>
      <c r="Z24" s="8"/>
    </row>
    <row r="25" spans="1:34" ht="14.5" customHeight="1" x14ac:dyDescent="0.4">
      <c r="A25" s="67" t="s">
        <v>782</v>
      </c>
      <c r="B25" s="67" t="s">
        <v>783</v>
      </c>
      <c r="C25" s="67" t="s">
        <v>782</v>
      </c>
      <c r="D25" s="67" t="s">
        <v>783</v>
      </c>
      <c r="E25" s="80">
        <v>45834</v>
      </c>
      <c r="F25" s="66" t="s">
        <v>1567</v>
      </c>
      <c r="H25" s="19"/>
      <c r="I25" s="19"/>
      <c r="J25" s="19"/>
      <c r="K25" s="19"/>
      <c r="L25" s="19"/>
      <c r="N25" s="13"/>
      <c r="O25" s="124"/>
      <c r="W25" s="13"/>
      <c r="X25" s="124"/>
      <c r="Y25" s="8"/>
      <c r="Z25" s="8"/>
    </row>
    <row r="26" spans="1:34" ht="14.5" customHeight="1" x14ac:dyDescent="0.4">
      <c r="A26" s="67" t="s">
        <v>782</v>
      </c>
      <c r="B26" s="67" t="s">
        <v>783</v>
      </c>
      <c r="C26" s="67" t="s">
        <v>782</v>
      </c>
      <c r="D26" s="67" t="s">
        <v>783</v>
      </c>
      <c r="E26" s="80">
        <v>45834</v>
      </c>
      <c r="F26" s="66" t="s">
        <v>1568</v>
      </c>
      <c r="H26" s="19"/>
      <c r="I26" s="19"/>
      <c r="J26" s="19"/>
      <c r="K26" s="19"/>
      <c r="L26" s="19"/>
      <c r="N26" s="13"/>
      <c r="O26" s="124"/>
      <c r="W26" s="13"/>
      <c r="X26" s="124"/>
      <c r="Y26" s="8"/>
      <c r="Z26" s="8"/>
    </row>
    <row r="27" spans="1:34" ht="14.5" customHeight="1" x14ac:dyDescent="0.4">
      <c r="A27" s="67" t="s">
        <v>786</v>
      </c>
      <c r="B27" s="67" t="s">
        <v>795</v>
      </c>
      <c r="C27" s="67" t="s">
        <v>786</v>
      </c>
      <c r="D27" s="67" t="s">
        <v>795</v>
      </c>
      <c r="E27" s="80">
        <v>45834</v>
      </c>
      <c r="F27" s="66" t="s">
        <v>1806</v>
      </c>
      <c r="H27" s="19"/>
      <c r="I27" s="19"/>
      <c r="J27" s="19"/>
      <c r="K27" s="19"/>
      <c r="L27" s="19"/>
      <c r="N27" s="13"/>
      <c r="O27" s="124"/>
      <c r="W27" s="13"/>
      <c r="X27" s="124"/>
      <c r="Y27" s="8"/>
      <c r="Z27" s="8"/>
    </row>
    <row r="28" spans="1:34" ht="14.5" customHeight="1" x14ac:dyDescent="0.4">
      <c r="A28" s="67" t="s">
        <v>786</v>
      </c>
      <c r="B28" s="67" t="s">
        <v>795</v>
      </c>
      <c r="C28" s="67" t="s">
        <v>786</v>
      </c>
      <c r="D28" s="67" t="s">
        <v>795</v>
      </c>
      <c r="E28" s="80">
        <v>45834</v>
      </c>
      <c r="F28" s="66" t="s">
        <v>1807</v>
      </c>
      <c r="H28" s="19"/>
      <c r="I28" s="19"/>
      <c r="J28" s="19"/>
      <c r="K28" s="19"/>
      <c r="L28" s="19"/>
      <c r="N28" s="13"/>
      <c r="O28" s="124"/>
      <c r="W28" s="13"/>
      <c r="X28" s="124"/>
      <c r="Y28" s="8"/>
      <c r="Z28" s="8"/>
    </row>
    <row r="29" spans="1:34" ht="14.5" customHeight="1" x14ac:dyDescent="0.4">
      <c r="A29" s="67" t="s">
        <v>786</v>
      </c>
      <c r="B29" s="67" t="s">
        <v>795</v>
      </c>
      <c r="C29" s="67" t="s">
        <v>786</v>
      </c>
      <c r="D29" s="67" t="s">
        <v>795</v>
      </c>
      <c r="E29" s="80">
        <v>45834</v>
      </c>
      <c r="F29" s="66" t="s">
        <v>1565</v>
      </c>
      <c r="H29" s="19"/>
      <c r="I29" s="19"/>
      <c r="J29" s="19"/>
      <c r="K29" s="19"/>
      <c r="L29" s="19"/>
      <c r="N29" s="13"/>
      <c r="O29" s="124"/>
      <c r="W29" s="13"/>
      <c r="X29" s="124"/>
      <c r="Y29" s="8"/>
      <c r="Z29" s="8"/>
    </row>
    <row r="30" spans="1:34" ht="14.5" customHeight="1" x14ac:dyDescent="0.4">
      <c r="A30" s="67" t="s">
        <v>786</v>
      </c>
      <c r="B30" s="67" t="s">
        <v>795</v>
      </c>
      <c r="C30" s="67" t="s">
        <v>786</v>
      </c>
      <c r="D30" s="67" t="s">
        <v>795</v>
      </c>
      <c r="E30" s="80">
        <v>45834</v>
      </c>
      <c r="F30" s="66" t="s">
        <v>1808</v>
      </c>
      <c r="H30" s="19"/>
      <c r="I30" s="19"/>
      <c r="J30" s="19"/>
      <c r="K30" s="19"/>
      <c r="L30" s="19"/>
      <c r="N30" s="13"/>
      <c r="O30" s="124"/>
      <c r="W30" s="13"/>
      <c r="X30" s="124"/>
      <c r="Y30" s="8"/>
      <c r="Z30" s="8"/>
    </row>
    <row r="31" spans="1:34" ht="14.5" customHeight="1" x14ac:dyDescent="0.4">
      <c r="A31" s="67" t="s">
        <v>788</v>
      </c>
      <c r="B31" s="67" t="s">
        <v>796</v>
      </c>
      <c r="C31" s="67" t="s">
        <v>788</v>
      </c>
      <c r="D31" s="67" t="s">
        <v>796</v>
      </c>
      <c r="E31" s="80">
        <v>45834</v>
      </c>
      <c r="F31" s="66" t="s">
        <v>1569</v>
      </c>
      <c r="H31" s="19"/>
      <c r="I31" s="19"/>
      <c r="J31" s="19"/>
      <c r="K31" s="19"/>
      <c r="L31" s="19"/>
      <c r="N31" s="13"/>
      <c r="O31" s="124"/>
      <c r="W31" s="13"/>
      <c r="X31" s="124"/>
      <c r="Y31" s="8"/>
      <c r="Z31" s="8"/>
    </row>
    <row r="32" spans="1:34" ht="14.5" customHeight="1" x14ac:dyDescent="0.4">
      <c r="A32" s="67" t="s">
        <v>788</v>
      </c>
      <c r="B32" s="67" t="s">
        <v>796</v>
      </c>
      <c r="C32" s="67" t="s">
        <v>788</v>
      </c>
      <c r="D32" s="67" t="s">
        <v>796</v>
      </c>
      <c r="E32" s="80">
        <v>45834</v>
      </c>
      <c r="F32" s="66" t="s">
        <v>1570</v>
      </c>
      <c r="H32" s="19"/>
      <c r="I32" s="19"/>
      <c r="J32" s="19"/>
      <c r="K32" s="19"/>
      <c r="L32" s="19"/>
      <c r="N32" s="13"/>
      <c r="O32" s="124"/>
      <c r="W32" s="13"/>
      <c r="X32" s="124"/>
      <c r="Y32" s="8"/>
      <c r="Z32" s="8"/>
    </row>
    <row r="33" spans="1:26" ht="14.5" customHeight="1" x14ac:dyDescent="0.4">
      <c r="A33" s="67" t="s">
        <v>788</v>
      </c>
      <c r="B33" s="67" t="s">
        <v>796</v>
      </c>
      <c r="C33" s="67" t="s">
        <v>788</v>
      </c>
      <c r="D33" s="67" t="s">
        <v>796</v>
      </c>
      <c r="E33" s="80">
        <v>45834</v>
      </c>
      <c r="F33" s="66" t="s">
        <v>1566</v>
      </c>
      <c r="H33" s="19"/>
      <c r="I33" s="19"/>
      <c r="J33" s="19"/>
      <c r="K33" s="19"/>
      <c r="L33" s="19"/>
      <c r="N33" s="13"/>
      <c r="O33" s="124"/>
      <c r="W33" s="13"/>
      <c r="X33" s="124"/>
      <c r="Y33" s="8"/>
      <c r="Z33" s="8"/>
    </row>
    <row r="34" spans="1:26" ht="14.5" customHeight="1" x14ac:dyDescent="0.4">
      <c r="A34" s="67" t="s">
        <v>788</v>
      </c>
      <c r="B34" s="67" t="s">
        <v>796</v>
      </c>
      <c r="C34" s="67" t="s">
        <v>788</v>
      </c>
      <c r="D34" s="67" t="s">
        <v>796</v>
      </c>
      <c r="E34" s="80">
        <v>45834</v>
      </c>
      <c r="F34" s="66" t="s">
        <v>1571</v>
      </c>
      <c r="H34" s="19"/>
      <c r="I34" s="19"/>
      <c r="J34" s="19"/>
      <c r="K34" s="19"/>
      <c r="L34" s="19"/>
      <c r="N34" s="13"/>
      <c r="O34" s="124"/>
      <c r="W34" s="13"/>
      <c r="X34" s="124"/>
      <c r="Y34" s="8"/>
      <c r="Z34" s="8"/>
    </row>
    <row r="35" spans="1:26" ht="14.5" customHeight="1" x14ac:dyDescent="0.4">
      <c r="A35" s="67" t="s">
        <v>788</v>
      </c>
      <c r="B35" s="67" t="s">
        <v>796</v>
      </c>
      <c r="C35" s="67" t="s">
        <v>788</v>
      </c>
      <c r="D35" s="67" t="s">
        <v>796</v>
      </c>
      <c r="E35" s="80">
        <v>45834</v>
      </c>
      <c r="F35" s="66" t="s">
        <v>1809</v>
      </c>
      <c r="N35" s="13"/>
      <c r="O35" s="124"/>
      <c r="W35" s="13"/>
      <c r="X35" s="124"/>
      <c r="Y35" s="8"/>
      <c r="Z35" s="8"/>
    </row>
    <row r="36" spans="1:26" ht="14.5" customHeight="1" x14ac:dyDescent="0.4">
      <c r="A36" s="67" t="s">
        <v>788</v>
      </c>
      <c r="B36" s="67" t="s">
        <v>796</v>
      </c>
      <c r="C36" s="67" t="s">
        <v>788</v>
      </c>
      <c r="D36" s="67" t="s">
        <v>796</v>
      </c>
      <c r="E36" s="80">
        <v>45834</v>
      </c>
      <c r="F36" s="66" t="s">
        <v>1810</v>
      </c>
      <c r="H36" s="1"/>
      <c r="I36" s="1"/>
      <c r="J36" s="1"/>
      <c r="K36" s="1"/>
      <c r="L36" s="1"/>
      <c r="N36" s="13"/>
      <c r="O36" s="124"/>
      <c r="W36" s="13"/>
      <c r="X36" s="124"/>
      <c r="Y36" s="8"/>
      <c r="Z36" s="8"/>
    </row>
    <row r="37" spans="1:26" ht="14.5" customHeight="1" x14ac:dyDescent="0.4">
      <c r="A37" s="67" t="s">
        <v>788</v>
      </c>
      <c r="B37" s="67" t="s">
        <v>796</v>
      </c>
      <c r="C37" s="67" t="s">
        <v>788</v>
      </c>
      <c r="D37" s="67" t="s">
        <v>796</v>
      </c>
      <c r="E37" s="80">
        <v>45834</v>
      </c>
      <c r="F37" s="66" t="s">
        <v>1811</v>
      </c>
      <c r="H37" s="1"/>
      <c r="I37" s="1"/>
      <c r="J37" s="1"/>
      <c r="K37" s="1"/>
      <c r="L37" s="1"/>
      <c r="N37" s="13"/>
      <c r="O37" s="124"/>
      <c r="W37" s="13"/>
      <c r="X37" s="124"/>
      <c r="Y37" s="8"/>
      <c r="Z37" s="8"/>
    </row>
    <row r="38" spans="1:26" ht="14.5" customHeight="1" x14ac:dyDescent="0.4">
      <c r="A38" s="67" t="s">
        <v>788</v>
      </c>
      <c r="B38" s="67" t="s">
        <v>796</v>
      </c>
      <c r="C38" s="67" t="s">
        <v>788</v>
      </c>
      <c r="D38" s="67" t="s">
        <v>796</v>
      </c>
      <c r="E38" s="80">
        <v>45834</v>
      </c>
      <c r="F38" s="66" t="s">
        <v>1812</v>
      </c>
      <c r="H38" s="1"/>
      <c r="I38" s="1"/>
      <c r="J38" s="1"/>
      <c r="K38" s="1"/>
      <c r="L38" s="1"/>
      <c r="N38" s="13"/>
      <c r="O38" s="124"/>
      <c r="W38" s="13"/>
      <c r="X38" s="124"/>
      <c r="Y38" s="8"/>
      <c r="Z38" s="8"/>
    </row>
    <row r="39" spans="1:26" ht="14.5" customHeight="1" x14ac:dyDescent="0.4">
      <c r="A39" s="67" t="s">
        <v>788</v>
      </c>
      <c r="B39" s="67" t="s">
        <v>796</v>
      </c>
      <c r="C39" s="67" t="s">
        <v>788</v>
      </c>
      <c r="D39" s="67" t="s">
        <v>796</v>
      </c>
      <c r="E39" s="80">
        <v>45834</v>
      </c>
      <c r="F39" s="66" t="s">
        <v>1813</v>
      </c>
      <c r="H39" s="1"/>
      <c r="I39" s="1"/>
      <c r="J39" s="1"/>
      <c r="K39" s="1"/>
      <c r="L39" s="1"/>
      <c r="N39" s="13"/>
      <c r="O39" s="124"/>
      <c r="W39" s="13"/>
      <c r="X39" s="124"/>
      <c r="Y39" s="8"/>
      <c r="Z39" s="8"/>
    </row>
    <row r="40" spans="1:26" ht="14.5" customHeight="1" x14ac:dyDescent="0.4">
      <c r="A40" s="20" t="s">
        <v>140</v>
      </c>
      <c r="B40" s="20" t="s">
        <v>797</v>
      </c>
      <c r="C40" s="20" t="s">
        <v>140</v>
      </c>
      <c r="D40" s="20" t="s">
        <v>797</v>
      </c>
      <c r="E40" s="80">
        <v>45834</v>
      </c>
      <c r="F40" s="66" t="s">
        <v>1155</v>
      </c>
      <c r="H40" s="16"/>
      <c r="I40" s="16"/>
      <c r="J40" s="16"/>
      <c r="K40" s="16"/>
      <c r="L40" s="16"/>
      <c r="N40" s="13"/>
      <c r="O40" s="124"/>
      <c r="W40" s="13"/>
      <c r="X40" s="124"/>
      <c r="Y40" s="8"/>
      <c r="Z40" s="8"/>
    </row>
    <row r="41" spans="1:26" ht="14.5" customHeight="1" x14ac:dyDescent="0.4">
      <c r="A41" s="20" t="s">
        <v>140</v>
      </c>
      <c r="B41" s="20" t="s">
        <v>797</v>
      </c>
      <c r="C41" s="20" t="s">
        <v>140</v>
      </c>
      <c r="D41" s="20" t="s">
        <v>797</v>
      </c>
      <c r="E41" s="80">
        <v>45834</v>
      </c>
      <c r="F41" s="66" t="s">
        <v>1572</v>
      </c>
      <c r="H41" s="16"/>
      <c r="I41" s="16"/>
      <c r="J41" s="16"/>
      <c r="K41" s="16"/>
      <c r="L41" s="16"/>
      <c r="N41" s="13"/>
      <c r="O41" s="124"/>
      <c r="W41" s="13"/>
      <c r="X41" s="124"/>
      <c r="Y41" s="8"/>
      <c r="Z41" s="8"/>
    </row>
    <row r="42" spans="1:26" ht="14.5" customHeight="1" x14ac:dyDescent="0.4">
      <c r="A42" s="20" t="s">
        <v>140</v>
      </c>
      <c r="B42" s="20" t="s">
        <v>797</v>
      </c>
      <c r="C42" s="20" t="s">
        <v>140</v>
      </c>
      <c r="D42" s="20" t="s">
        <v>797</v>
      </c>
      <c r="E42" s="80">
        <v>45834</v>
      </c>
      <c r="F42" s="66" t="s">
        <v>1573</v>
      </c>
      <c r="G42" s="1"/>
      <c r="H42" s="1"/>
      <c r="I42" s="1"/>
      <c r="J42" s="1"/>
      <c r="K42" s="16"/>
      <c r="L42" s="1"/>
      <c r="N42" s="13"/>
      <c r="O42" s="124"/>
      <c r="W42" s="13"/>
      <c r="X42" s="124"/>
      <c r="Y42" s="8"/>
      <c r="Z42" s="8"/>
    </row>
    <row r="43" spans="1:26" ht="14.5" customHeight="1" x14ac:dyDescent="0.4">
      <c r="A43" s="20" t="s">
        <v>140</v>
      </c>
      <c r="B43" s="20" t="s">
        <v>797</v>
      </c>
      <c r="C43" s="20" t="s">
        <v>140</v>
      </c>
      <c r="D43" s="20" t="s">
        <v>797</v>
      </c>
      <c r="E43" s="80">
        <v>45834</v>
      </c>
      <c r="F43" s="66" t="s">
        <v>1156</v>
      </c>
      <c r="G43" s="19"/>
      <c r="H43" s="19"/>
      <c r="I43" s="19"/>
      <c r="J43" s="19"/>
      <c r="K43" s="50"/>
      <c r="L43" s="19"/>
      <c r="N43" s="13"/>
      <c r="O43" s="124"/>
      <c r="W43" s="13"/>
      <c r="X43" s="124"/>
      <c r="Y43" s="8"/>
      <c r="Z43" s="8"/>
    </row>
    <row r="44" spans="1:26" ht="14.5" customHeight="1" x14ac:dyDescent="0.4">
      <c r="A44" s="20" t="s">
        <v>791</v>
      </c>
      <c r="B44" s="20" t="s">
        <v>799</v>
      </c>
      <c r="C44" s="20" t="s">
        <v>791</v>
      </c>
      <c r="D44" s="20" t="s">
        <v>799</v>
      </c>
      <c r="E44" s="80">
        <v>45834</v>
      </c>
      <c r="F44" s="66" t="s">
        <v>1814</v>
      </c>
      <c r="K44" s="50"/>
      <c r="N44" s="13"/>
      <c r="O44" s="124"/>
      <c r="W44" s="13"/>
      <c r="X44" s="124"/>
      <c r="Y44" s="8"/>
      <c r="Z44" s="8"/>
    </row>
    <row r="45" spans="1:26" ht="14.5" customHeight="1" x14ac:dyDescent="0.4">
      <c r="A45" s="20" t="s">
        <v>806</v>
      </c>
      <c r="B45" s="20" t="s">
        <v>806</v>
      </c>
      <c r="C45" s="20" t="s">
        <v>1815</v>
      </c>
      <c r="D45" s="20" t="s">
        <v>804</v>
      </c>
      <c r="E45" s="80">
        <v>45834</v>
      </c>
      <c r="F45" s="66" t="s">
        <v>1817</v>
      </c>
      <c r="K45" s="50"/>
      <c r="N45" s="13"/>
      <c r="O45" s="124"/>
      <c r="W45" s="13"/>
      <c r="X45" s="124"/>
      <c r="Y45" s="8"/>
      <c r="Z45" s="8"/>
    </row>
    <row r="46" spans="1:26" ht="14.5" customHeight="1" x14ac:dyDescent="0.4">
      <c r="A46" s="20" t="s">
        <v>786</v>
      </c>
      <c r="B46" s="20" t="s">
        <v>795</v>
      </c>
      <c r="C46" s="20" t="s">
        <v>786</v>
      </c>
      <c r="D46" s="20" t="s">
        <v>795</v>
      </c>
      <c r="E46" s="80">
        <v>45834</v>
      </c>
      <c r="F46" s="66" t="s">
        <v>1816</v>
      </c>
      <c r="G46" s="1"/>
      <c r="H46" s="1"/>
      <c r="I46" s="1"/>
      <c r="J46" s="1"/>
      <c r="K46" s="1"/>
      <c r="L46" s="1"/>
      <c r="N46" s="13"/>
      <c r="O46" s="124"/>
      <c r="W46" s="13"/>
      <c r="X46" s="124"/>
      <c r="Y46" s="8"/>
      <c r="Z46" s="8"/>
    </row>
    <row r="47" spans="1:26" ht="14.5" customHeight="1" x14ac:dyDescent="0.4">
      <c r="A47" s="20" t="s">
        <v>786</v>
      </c>
      <c r="B47" s="20" t="s">
        <v>795</v>
      </c>
      <c r="C47" s="20" t="s">
        <v>786</v>
      </c>
      <c r="D47" s="20" t="s">
        <v>795</v>
      </c>
      <c r="E47" s="80">
        <v>45834</v>
      </c>
      <c r="F47" s="66" t="s">
        <v>1818</v>
      </c>
      <c r="G47" s="1"/>
      <c r="H47" s="1"/>
      <c r="I47" s="1"/>
      <c r="J47" s="1"/>
      <c r="K47" s="1"/>
      <c r="L47" s="1"/>
      <c r="N47" s="13"/>
      <c r="O47" s="124"/>
      <c r="W47" s="13"/>
      <c r="X47" s="124"/>
      <c r="Y47" s="8"/>
      <c r="Z47" s="8"/>
    </row>
    <row r="48" spans="1:26" ht="14.5" customHeight="1" x14ac:dyDescent="0.4">
      <c r="A48" s="20" t="s">
        <v>788</v>
      </c>
      <c r="B48" s="20" t="s">
        <v>796</v>
      </c>
      <c r="C48" s="20" t="s">
        <v>788</v>
      </c>
      <c r="D48" s="20" t="s">
        <v>796</v>
      </c>
      <c r="E48" s="80">
        <v>45834</v>
      </c>
      <c r="F48" s="66" t="s">
        <v>1816</v>
      </c>
      <c r="G48" s="19"/>
      <c r="H48" s="19"/>
      <c r="I48" s="19"/>
      <c r="J48" s="19"/>
      <c r="K48" s="19"/>
      <c r="L48" s="19"/>
      <c r="N48" s="13"/>
      <c r="O48" s="124"/>
      <c r="W48" s="13"/>
      <c r="X48" s="124"/>
      <c r="Y48" s="8"/>
      <c r="Z48" s="8"/>
    </row>
    <row r="49" spans="1:26" ht="14.5" customHeight="1" x14ac:dyDescent="0.4">
      <c r="A49" s="20" t="s">
        <v>788</v>
      </c>
      <c r="B49" s="20" t="s">
        <v>796</v>
      </c>
      <c r="C49" s="20" t="s">
        <v>788</v>
      </c>
      <c r="D49" s="20" t="s">
        <v>796</v>
      </c>
      <c r="E49" s="80">
        <v>45834</v>
      </c>
      <c r="F49" s="66" t="s">
        <v>1818</v>
      </c>
      <c r="N49" s="13"/>
      <c r="O49" s="124"/>
      <c r="W49" s="13"/>
      <c r="X49" s="124"/>
      <c r="Y49" s="8"/>
      <c r="Z49" s="8"/>
    </row>
    <row r="50" spans="1:26" ht="14.5" customHeight="1" x14ac:dyDescent="0.4">
      <c r="A50" s="20" t="s">
        <v>140</v>
      </c>
      <c r="B50" s="20" t="s">
        <v>797</v>
      </c>
      <c r="C50" s="20" t="s">
        <v>140</v>
      </c>
      <c r="D50" s="20" t="s">
        <v>797</v>
      </c>
      <c r="E50" s="80">
        <v>45834</v>
      </c>
      <c r="F50" s="66" t="s">
        <v>1816</v>
      </c>
      <c r="N50" s="13"/>
      <c r="O50" s="124"/>
      <c r="W50" s="13"/>
      <c r="X50" s="124"/>
      <c r="Y50" s="8"/>
      <c r="Z50" s="8"/>
    </row>
    <row r="51" spans="1:26" ht="14.5" customHeight="1" x14ac:dyDescent="0.4">
      <c r="A51" s="20" t="s">
        <v>791</v>
      </c>
      <c r="B51" s="20" t="s">
        <v>799</v>
      </c>
      <c r="C51" s="20" t="s">
        <v>791</v>
      </c>
      <c r="D51" s="20" t="s">
        <v>799</v>
      </c>
      <c r="E51" s="80">
        <v>45834</v>
      </c>
      <c r="F51" s="66" t="s">
        <v>1818</v>
      </c>
      <c r="N51" s="13"/>
      <c r="O51" s="124"/>
      <c r="W51" s="13"/>
      <c r="X51" s="124"/>
      <c r="Y51" s="8"/>
      <c r="Z51" s="8"/>
    </row>
    <row r="52" spans="1:26" ht="14.5" customHeight="1" x14ac:dyDescent="0.4">
      <c r="A52" s="20" t="s">
        <v>172</v>
      </c>
      <c r="B52" s="20" t="s">
        <v>801</v>
      </c>
      <c r="C52" s="20" t="s">
        <v>172</v>
      </c>
      <c r="D52" s="20" t="s">
        <v>801</v>
      </c>
      <c r="E52" s="80">
        <v>45834</v>
      </c>
      <c r="F52" s="66" t="s">
        <v>1818</v>
      </c>
      <c r="N52" s="13"/>
      <c r="O52" s="124"/>
      <c r="W52" s="13"/>
      <c r="X52" s="124"/>
      <c r="Y52" s="8"/>
      <c r="Z52" s="8"/>
    </row>
    <row r="53" spans="1:26" ht="14.5" customHeight="1" x14ac:dyDescent="0.4">
      <c r="A53" s="20" t="s">
        <v>1819</v>
      </c>
      <c r="B53" s="20" t="s">
        <v>806</v>
      </c>
      <c r="C53" s="20" t="s">
        <v>1819</v>
      </c>
      <c r="D53" s="20" t="s">
        <v>806</v>
      </c>
      <c r="E53" s="80">
        <v>45834</v>
      </c>
      <c r="F53" s="66" t="s">
        <v>1818</v>
      </c>
      <c r="N53" s="13"/>
      <c r="O53" s="124"/>
      <c r="W53" s="13"/>
      <c r="X53" s="124"/>
      <c r="Y53" s="8"/>
      <c r="Z53" s="8"/>
    </row>
    <row r="54" spans="1:26" ht="14.5" customHeight="1" x14ac:dyDescent="0.4">
      <c r="A54" s="20" t="s">
        <v>794</v>
      </c>
      <c r="B54" s="20" t="s">
        <v>803</v>
      </c>
      <c r="C54" s="20" t="s">
        <v>794</v>
      </c>
      <c r="D54" s="20" t="s">
        <v>803</v>
      </c>
      <c r="E54" s="80">
        <v>45834</v>
      </c>
      <c r="F54" s="66" t="s">
        <v>1818</v>
      </c>
      <c r="N54" s="13"/>
      <c r="O54" s="124"/>
      <c r="W54" s="13"/>
      <c r="X54" s="124"/>
      <c r="Y54" s="8"/>
      <c r="Z54" s="8"/>
    </row>
    <row r="55" spans="1:26" ht="14.5" customHeight="1" x14ac:dyDescent="0.4">
      <c r="B55" s="13"/>
      <c r="C55" s="124"/>
      <c r="D55" s="13"/>
      <c r="N55" s="13"/>
      <c r="O55" s="124"/>
      <c r="W55" s="13"/>
      <c r="X55" s="124"/>
      <c r="Y55" s="8"/>
      <c r="Z55" s="8"/>
    </row>
    <row r="56" spans="1:26" ht="14.5" customHeight="1" x14ac:dyDescent="0.4">
      <c r="B56" s="13"/>
      <c r="C56" s="124"/>
      <c r="D56" s="13"/>
      <c r="N56" s="13"/>
      <c r="O56" s="124"/>
      <c r="W56" s="13"/>
      <c r="X56" s="124"/>
      <c r="Y56" s="8"/>
      <c r="Z56" s="8"/>
    </row>
    <row r="57" spans="1:26" ht="14.5" customHeight="1" x14ac:dyDescent="0.4">
      <c r="B57" s="13"/>
      <c r="C57" s="124"/>
      <c r="D57" s="13"/>
      <c r="N57" s="13"/>
      <c r="O57" s="124"/>
      <c r="W57" s="13"/>
      <c r="X57" s="124"/>
      <c r="Y57" s="8"/>
      <c r="Z57" s="8"/>
    </row>
    <row r="58" spans="1:26" ht="14.5" customHeight="1" x14ac:dyDescent="0.4">
      <c r="B58" s="13"/>
      <c r="C58" s="124"/>
      <c r="D58" s="13"/>
      <c r="N58" s="13"/>
      <c r="O58" s="124"/>
      <c r="W58" s="13"/>
      <c r="X58" s="124"/>
      <c r="Y58" s="8"/>
      <c r="Z58" s="8"/>
    </row>
    <row r="59" spans="1:26" ht="14.5" customHeight="1" x14ac:dyDescent="0.4">
      <c r="B59" s="13"/>
      <c r="C59" s="124"/>
      <c r="D59" s="13"/>
      <c r="N59" s="13"/>
      <c r="O59" s="124"/>
      <c r="W59" s="13"/>
      <c r="X59" s="124"/>
      <c r="Y59" s="8"/>
      <c r="Z59" s="8"/>
    </row>
    <row r="60" spans="1:26" ht="14.5" customHeight="1" x14ac:dyDescent="0.4">
      <c r="B60" s="13"/>
      <c r="C60" s="124"/>
      <c r="D60" s="13"/>
      <c r="N60" s="13"/>
      <c r="O60" s="124"/>
      <c r="W60" s="13"/>
      <c r="X60" s="124"/>
      <c r="Y60" s="8"/>
      <c r="Z60" s="8"/>
    </row>
    <row r="61" spans="1:26" ht="14.5" customHeight="1" x14ac:dyDescent="0.4">
      <c r="B61" s="13"/>
      <c r="C61" s="124"/>
      <c r="D61" s="13"/>
      <c r="N61" s="13"/>
      <c r="O61" s="124"/>
      <c r="W61" s="13"/>
      <c r="X61" s="124"/>
      <c r="Y61" s="8"/>
      <c r="Z61" s="8"/>
    </row>
    <row r="62" spans="1:26" ht="14.5" customHeight="1" x14ac:dyDescent="0.4">
      <c r="B62" s="13"/>
      <c r="C62" s="124"/>
      <c r="D62" s="13"/>
      <c r="N62" s="13"/>
      <c r="O62" s="124"/>
      <c r="W62" s="13"/>
      <c r="X62" s="124"/>
      <c r="Y62" s="8"/>
      <c r="Z62" s="8"/>
    </row>
    <row r="63" spans="1:26" ht="14.5" customHeight="1" x14ac:dyDescent="0.4">
      <c r="B63" s="13"/>
      <c r="C63" s="124"/>
      <c r="D63" s="13"/>
      <c r="N63" s="13"/>
      <c r="O63" s="124"/>
      <c r="W63" s="13"/>
      <c r="X63" s="124"/>
      <c r="Y63" s="8"/>
      <c r="Z63" s="8"/>
    </row>
    <row r="64" spans="1:26" ht="14.5" customHeight="1" x14ac:dyDescent="0.4">
      <c r="B64" s="13"/>
      <c r="C64" s="124"/>
      <c r="D64" s="13"/>
      <c r="N64" s="13"/>
      <c r="O64" s="124"/>
      <c r="W64" s="13"/>
      <c r="X64" s="124"/>
      <c r="Y64" s="8"/>
      <c r="Z64" s="8"/>
    </row>
    <row r="65" spans="2:26" ht="14.5" customHeight="1" x14ac:dyDescent="0.4">
      <c r="B65" s="13"/>
      <c r="C65" s="124"/>
      <c r="D65" s="13"/>
      <c r="N65" s="13"/>
      <c r="O65" s="124"/>
      <c r="W65" s="13"/>
      <c r="X65" s="124"/>
      <c r="Y65" s="8"/>
      <c r="Z65" s="8"/>
    </row>
    <row r="66" spans="2:26" ht="14.5" customHeight="1" x14ac:dyDescent="0.4">
      <c r="B66" s="13"/>
      <c r="C66" s="124"/>
      <c r="D66" s="13"/>
      <c r="N66" s="13"/>
      <c r="O66" s="124"/>
      <c r="W66" s="13"/>
      <c r="X66" s="124"/>
      <c r="Y66" s="8"/>
      <c r="Z66" s="8"/>
    </row>
    <row r="67" spans="2:26" ht="14.5" customHeight="1" x14ac:dyDescent="0.4">
      <c r="B67" s="13"/>
      <c r="C67" s="124"/>
      <c r="D67" s="13"/>
      <c r="N67" s="13"/>
      <c r="O67" s="124"/>
      <c r="W67" s="13"/>
      <c r="X67" s="124"/>
      <c r="Y67" s="8"/>
      <c r="Z67" s="8"/>
    </row>
    <row r="68" spans="2:26" ht="14.5" customHeight="1" x14ac:dyDescent="0.4">
      <c r="B68" s="13"/>
      <c r="C68" s="124"/>
      <c r="D68" s="13"/>
      <c r="N68" s="13"/>
      <c r="O68" s="124"/>
      <c r="W68" s="13"/>
      <c r="X68" s="124"/>
      <c r="Y68" s="8"/>
      <c r="Z68" s="8"/>
    </row>
    <row r="69" spans="2:26" ht="14.5" customHeight="1" x14ac:dyDescent="0.4">
      <c r="B69" s="13"/>
      <c r="C69" s="124"/>
      <c r="D69" s="13"/>
      <c r="N69" s="13"/>
      <c r="O69" s="124"/>
      <c r="W69" s="13"/>
      <c r="X69" s="124"/>
      <c r="Y69" s="8"/>
      <c r="Z69" s="8"/>
    </row>
    <row r="70" spans="2:26" ht="14.5" customHeight="1" x14ac:dyDescent="0.4">
      <c r="B70" s="13"/>
      <c r="C70" s="124"/>
      <c r="D70" s="13"/>
      <c r="N70" s="13"/>
      <c r="O70" s="124"/>
      <c r="W70" s="13"/>
      <c r="X70" s="124"/>
      <c r="Y70" s="8"/>
      <c r="Z70" s="8"/>
    </row>
    <row r="71" spans="2:26" ht="14.5" customHeight="1" x14ac:dyDescent="0.4">
      <c r="B71" s="13"/>
      <c r="C71" s="124"/>
      <c r="D71" s="13"/>
      <c r="N71" s="13"/>
      <c r="O71" s="124"/>
      <c r="W71" s="13"/>
      <c r="X71" s="124"/>
      <c r="Y71" s="8"/>
      <c r="Z71" s="8"/>
    </row>
    <row r="72" spans="2:26" ht="14.5" customHeight="1" x14ac:dyDescent="0.4">
      <c r="B72" s="13"/>
      <c r="C72" s="124"/>
      <c r="D72" s="13"/>
      <c r="N72" s="13"/>
      <c r="O72" s="124"/>
      <c r="W72" s="13"/>
      <c r="X72" s="124"/>
      <c r="Y72" s="8"/>
      <c r="Z72" s="8"/>
    </row>
    <row r="73" spans="2:26" ht="14.5" customHeight="1" x14ac:dyDescent="0.4">
      <c r="B73" s="13"/>
      <c r="C73" s="124"/>
      <c r="D73" s="13"/>
      <c r="N73" s="13"/>
      <c r="O73" s="124"/>
      <c r="W73" s="13"/>
      <c r="X73" s="124"/>
      <c r="Y73" s="8"/>
      <c r="Z73" s="8"/>
    </row>
    <row r="74" spans="2:26" ht="14.5" customHeight="1" x14ac:dyDescent="0.4">
      <c r="B74" s="13"/>
      <c r="C74" s="124"/>
      <c r="D74" s="13"/>
      <c r="N74" s="13"/>
      <c r="O74" s="124"/>
      <c r="W74" s="13"/>
      <c r="X74" s="124"/>
      <c r="Y74" s="8"/>
      <c r="Z74" s="8"/>
    </row>
    <row r="75" spans="2:26" ht="14.5" customHeight="1" x14ac:dyDescent="0.4">
      <c r="B75" s="13"/>
      <c r="C75" s="124"/>
      <c r="D75" s="13"/>
      <c r="N75" s="13"/>
      <c r="O75" s="124"/>
      <c r="W75" s="13"/>
      <c r="X75" s="124"/>
      <c r="Y75" s="8"/>
      <c r="Z75" s="8"/>
    </row>
    <row r="76" spans="2:26" ht="14.5" customHeight="1" x14ac:dyDescent="0.4">
      <c r="B76" s="13"/>
      <c r="C76" s="124"/>
      <c r="D76" s="13"/>
      <c r="N76" s="13"/>
      <c r="O76" s="124"/>
      <c r="W76" s="13"/>
      <c r="X76" s="124"/>
      <c r="Y76" s="8"/>
      <c r="Z76" s="8"/>
    </row>
    <row r="77" spans="2:26" ht="14.5" customHeight="1" x14ac:dyDescent="0.4">
      <c r="B77" s="13"/>
      <c r="C77" s="124"/>
      <c r="D77" s="13"/>
      <c r="N77" s="13"/>
      <c r="O77" s="124"/>
      <c r="W77" s="13"/>
      <c r="X77" s="124"/>
      <c r="Y77" s="8"/>
      <c r="Z77" s="8"/>
    </row>
    <row r="78" spans="2:26" ht="14.5" customHeight="1" x14ac:dyDescent="0.4">
      <c r="B78" s="13"/>
      <c r="C78" s="124"/>
      <c r="D78" s="13"/>
      <c r="N78" s="13"/>
      <c r="O78" s="124"/>
      <c r="W78" s="13"/>
      <c r="X78" s="124"/>
      <c r="Y78" s="8"/>
      <c r="Z78" s="8"/>
    </row>
    <row r="79" spans="2:26" ht="14.5" customHeight="1" x14ac:dyDescent="0.4">
      <c r="B79" s="13"/>
      <c r="C79" s="124"/>
      <c r="D79" s="13"/>
      <c r="N79" s="13"/>
      <c r="O79" s="124"/>
      <c r="W79" s="13"/>
      <c r="X79" s="124"/>
      <c r="Y79" s="8"/>
      <c r="Z79" s="8"/>
    </row>
    <row r="80" spans="2:26" ht="14.5" customHeight="1" x14ac:dyDescent="0.4">
      <c r="B80" s="13"/>
      <c r="C80" s="124"/>
      <c r="D80" s="13"/>
      <c r="N80" s="13"/>
      <c r="O80" s="124"/>
      <c r="W80" s="13"/>
      <c r="X80" s="124"/>
      <c r="Y80" s="8"/>
      <c r="Z80" s="8"/>
    </row>
    <row r="81" spans="2:26" ht="14.5" customHeight="1" x14ac:dyDescent="0.4">
      <c r="B81" s="13"/>
      <c r="C81" s="124"/>
      <c r="D81" s="13"/>
      <c r="N81" s="13"/>
      <c r="O81" s="124"/>
      <c r="W81" s="13"/>
      <c r="X81" s="124"/>
      <c r="Y81" s="8"/>
      <c r="Z81" s="8"/>
    </row>
    <row r="82" spans="2:26" ht="14.5" customHeight="1" x14ac:dyDescent="0.4">
      <c r="B82" s="13"/>
      <c r="C82" s="124"/>
      <c r="D82" s="13"/>
      <c r="N82" s="13"/>
      <c r="O82" s="124"/>
      <c r="W82" s="13"/>
      <c r="X82" s="124"/>
      <c r="Y82" s="8"/>
      <c r="Z82" s="8"/>
    </row>
    <row r="83" spans="2:26" ht="14.5" customHeight="1" x14ac:dyDescent="0.4">
      <c r="B83" s="13"/>
      <c r="C83" s="124"/>
      <c r="D83" s="13"/>
      <c r="N83" s="13"/>
      <c r="O83" s="124"/>
      <c r="W83" s="13"/>
      <c r="X83" s="124"/>
      <c r="Y83" s="8"/>
      <c r="Z83" s="8"/>
    </row>
    <row r="84" spans="2:26" ht="14.5" customHeight="1" x14ac:dyDescent="0.4">
      <c r="B84" s="13"/>
      <c r="C84" s="124"/>
      <c r="D84" s="13"/>
      <c r="N84" s="13"/>
      <c r="O84" s="124"/>
      <c r="W84" s="13"/>
      <c r="X84" s="124"/>
      <c r="Y84" s="8"/>
      <c r="Z84" s="8"/>
    </row>
    <row r="85" spans="2:26" ht="14.5" customHeight="1" x14ac:dyDescent="0.4">
      <c r="N85" s="13"/>
      <c r="O85" s="124"/>
      <c r="W85" s="13"/>
      <c r="X85" s="124"/>
      <c r="Y85" s="8"/>
      <c r="Z85" s="8"/>
    </row>
    <row r="86" spans="2:26" ht="14.5" customHeight="1" x14ac:dyDescent="0.4">
      <c r="N86" s="13"/>
      <c r="O86" s="124"/>
      <c r="W86" s="13"/>
      <c r="X86" s="124"/>
      <c r="Y86" s="8"/>
      <c r="Z86" s="8"/>
    </row>
    <row r="87" spans="2:26" ht="14.5" customHeight="1" x14ac:dyDescent="0.4">
      <c r="N87" s="13"/>
      <c r="O87" s="124"/>
      <c r="W87" s="13"/>
      <c r="X87" s="124"/>
      <c r="Y87" s="8"/>
      <c r="Z87" s="8"/>
    </row>
    <row r="88" spans="2:26" ht="14.5" customHeight="1" x14ac:dyDescent="0.4">
      <c r="N88" s="13"/>
      <c r="O88" s="124"/>
      <c r="W88" s="13"/>
      <c r="X88" s="124"/>
      <c r="Y88" s="8"/>
      <c r="Z88" s="8"/>
    </row>
    <row r="89" spans="2:26" ht="14.5" customHeight="1" x14ac:dyDescent="0.4">
      <c r="N89" s="13"/>
      <c r="O89" s="124"/>
      <c r="W89" s="13"/>
      <c r="X89" s="124"/>
      <c r="Y89" s="8"/>
      <c r="Z89" s="8"/>
    </row>
    <row r="90" spans="2:26" ht="14.5" customHeight="1" x14ac:dyDescent="0.4">
      <c r="N90" s="13"/>
      <c r="O90" s="124"/>
      <c r="W90" s="13"/>
      <c r="X90" s="124"/>
      <c r="Y90" s="8"/>
      <c r="Z90" s="8"/>
    </row>
    <row r="91" spans="2:26" ht="14.5" customHeight="1" x14ac:dyDescent="0.4">
      <c r="N91" s="13"/>
      <c r="O91" s="124"/>
      <c r="W91" s="13"/>
      <c r="X91" s="124"/>
      <c r="Y91" s="8"/>
      <c r="Z91" s="8"/>
    </row>
    <row r="92" spans="2:26" ht="14.5" customHeight="1" x14ac:dyDescent="0.4">
      <c r="N92" s="13"/>
      <c r="O92" s="124"/>
      <c r="W92" s="13"/>
      <c r="X92" s="124"/>
      <c r="Y92" s="8"/>
      <c r="Z92" s="8"/>
    </row>
    <row r="93" spans="2:26" ht="14.5" customHeight="1" x14ac:dyDescent="0.4">
      <c r="N93" s="13"/>
      <c r="O93" s="124"/>
      <c r="W93" s="13"/>
      <c r="X93" s="124"/>
      <c r="Y93" s="8"/>
      <c r="Z93" s="8"/>
    </row>
    <row r="94" spans="2:26" ht="14.5" customHeight="1" x14ac:dyDescent="0.4">
      <c r="N94" s="13"/>
      <c r="O94" s="124"/>
      <c r="W94" s="13"/>
      <c r="X94" s="124"/>
      <c r="Y94" s="8"/>
      <c r="Z94" s="8"/>
    </row>
    <row r="95" spans="2:26" ht="14.5" customHeight="1" x14ac:dyDescent="0.4">
      <c r="N95" s="13"/>
      <c r="O95" s="124"/>
      <c r="W95" s="13"/>
      <c r="X95" s="124"/>
      <c r="Y95" s="8"/>
      <c r="Z95" s="8"/>
    </row>
    <row r="96" spans="2:26" ht="14.5" customHeight="1" x14ac:dyDescent="0.4">
      <c r="N96" s="13"/>
      <c r="O96" s="124"/>
      <c r="W96" s="13"/>
      <c r="X96" s="124"/>
      <c r="Y96" s="8"/>
      <c r="Z96" s="8"/>
    </row>
    <row r="97" spans="14:26" ht="14.5" customHeight="1" x14ac:dyDescent="0.4">
      <c r="N97" s="13"/>
      <c r="O97" s="124"/>
      <c r="W97" s="13"/>
      <c r="X97" s="124"/>
      <c r="Y97" s="8"/>
      <c r="Z97" s="8"/>
    </row>
    <row r="98" spans="14:26" ht="14.5" customHeight="1" x14ac:dyDescent="0.4">
      <c r="N98" s="13"/>
      <c r="O98" s="124"/>
      <c r="W98" s="13"/>
      <c r="X98" s="124"/>
      <c r="Y98" s="8"/>
      <c r="Z98" s="8"/>
    </row>
    <row r="99" spans="14:26" ht="14.5" customHeight="1" x14ac:dyDescent="0.4">
      <c r="N99" s="13"/>
      <c r="O99" s="124"/>
      <c r="W99" s="13"/>
      <c r="X99" s="124"/>
      <c r="Y99" s="8"/>
      <c r="Z99" s="8"/>
    </row>
    <row r="100" spans="14:26" ht="14.5" customHeight="1" x14ac:dyDescent="0.4">
      <c r="N100" s="13"/>
      <c r="O100" s="124"/>
      <c r="W100" s="13"/>
      <c r="X100" s="124"/>
      <c r="Y100" s="8"/>
      <c r="Z100" s="8"/>
    </row>
    <row r="101" spans="14:26" ht="14.5" customHeight="1" x14ac:dyDescent="0.4">
      <c r="N101" s="13"/>
      <c r="O101" s="124"/>
      <c r="W101" s="13"/>
      <c r="X101" s="124"/>
      <c r="Y101" s="8"/>
      <c r="Z101" s="8"/>
    </row>
    <row r="102" spans="14:26" ht="14.5" customHeight="1" x14ac:dyDescent="0.4">
      <c r="N102" s="13"/>
      <c r="O102" s="124"/>
      <c r="W102" s="13"/>
      <c r="X102" s="124"/>
      <c r="Y102" s="8"/>
      <c r="Z102" s="8"/>
    </row>
    <row r="103" spans="14:26" ht="14.5" customHeight="1" x14ac:dyDescent="0.4">
      <c r="N103" s="13"/>
      <c r="O103" s="124"/>
      <c r="W103" s="13"/>
      <c r="X103" s="124"/>
      <c r="Y103" s="8"/>
      <c r="Z103" s="8"/>
    </row>
    <row r="104" spans="14:26" ht="14.5" customHeight="1" x14ac:dyDescent="0.4">
      <c r="N104" s="13"/>
      <c r="O104" s="124"/>
      <c r="W104" s="13"/>
      <c r="X104" s="124"/>
      <c r="Y104" s="8"/>
      <c r="Z104" s="8"/>
    </row>
    <row r="105" spans="14:26" ht="14.5" customHeight="1" x14ac:dyDescent="0.4">
      <c r="N105" s="13"/>
      <c r="O105" s="124"/>
      <c r="W105" s="13"/>
      <c r="X105" s="124"/>
      <c r="Y105" s="8"/>
      <c r="Z105" s="8"/>
    </row>
    <row r="106" spans="14:26" ht="14.5" customHeight="1" x14ac:dyDescent="0.4">
      <c r="N106" s="13"/>
      <c r="O106" s="124"/>
      <c r="W106" s="13"/>
      <c r="X106" s="124"/>
      <c r="Y106" s="8"/>
      <c r="Z106" s="8"/>
    </row>
    <row r="107" spans="14:26" ht="14.5" customHeight="1" x14ac:dyDescent="0.4">
      <c r="N107" s="13"/>
      <c r="O107" s="124"/>
      <c r="W107" s="13"/>
      <c r="X107" s="124"/>
      <c r="Y107" s="8"/>
      <c r="Z107" s="8"/>
    </row>
    <row r="108" spans="14:26" ht="14.5" customHeight="1" x14ac:dyDescent="0.4">
      <c r="N108" s="13"/>
      <c r="O108" s="124"/>
      <c r="W108" s="13"/>
      <c r="X108" s="124"/>
      <c r="Y108" s="8"/>
      <c r="Z108" s="8"/>
    </row>
    <row r="109" spans="14:26" ht="14.5" customHeight="1" x14ac:dyDescent="0.4">
      <c r="N109" s="13"/>
      <c r="O109" s="124"/>
      <c r="W109" s="13"/>
      <c r="X109" s="124"/>
      <c r="Y109" s="8"/>
      <c r="Z109" s="8"/>
    </row>
    <row r="110" spans="14:26" ht="14.5" customHeight="1" x14ac:dyDescent="0.4">
      <c r="N110" s="13"/>
      <c r="O110" s="124"/>
      <c r="W110" s="13"/>
      <c r="X110" s="124"/>
      <c r="Y110" s="8"/>
      <c r="Z110" s="8"/>
    </row>
    <row r="111" spans="14:26" ht="14.5" customHeight="1" x14ac:dyDescent="0.4">
      <c r="N111" s="13"/>
      <c r="O111" s="124"/>
      <c r="W111" s="13"/>
      <c r="X111" s="124"/>
      <c r="Y111" s="8"/>
      <c r="Z111" s="8"/>
    </row>
    <row r="112" spans="14:26" ht="14.5" customHeight="1" x14ac:dyDescent="0.4">
      <c r="N112" s="13"/>
      <c r="O112" s="124"/>
      <c r="W112" s="13"/>
      <c r="X112" s="124"/>
      <c r="Y112" s="8"/>
      <c r="Z112" s="8"/>
    </row>
    <row r="113" spans="14:26" ht="14.5" customHeight="1" x14ac:dyDescent="0.4">
      <c r="N113" s="13"/>
      <c r="O113" s="124"/>
      <c r="W113" s="13"/>
      <c r="X113" s="124"/>
      <c r="Y113" s="8"/>
      <c r="Z113" s="8"/>
    </row>
    <row r="114" spans="14:26" ht="14.5" customHeight="1" x14ac:dyDescent="0.4">
      <c r="N114" s="13"/>
      <c r="O114" s="124"/>
      <c r="W114" s="13"/>
      <c r="X114" s="124"/>
      <c r="Y114" s="8"/>
      <c r="Z114" s="8"/>
    </row>
    <row r="115" spans="14:26" ht="14.5" customHeight="1" x14ac:dyDescent="0.4">
      <c r="N115" s="13"/>
      <c r="O115" s="124"/>
      <c r="W115" s="13"/>
      <c r="X115" s="124"/>
      <c r="Y115" s="8"/>
      <c r="Z115" s="8"/>
    </row>
    <row r="116" spans="14:26" ht="14.5" customHeight="1" x14ac:dyDescent="0.4">
      <c r="N116" s="13"/>
      <c r="O116" s="124"/>
      <c r="W116" s="13"/>
      <c r="X116" s="124"/>
      <c r="Y116" s="8"/>
      <c r="Z116" s="8"/>
    </row>
    <row r="117" spans="14:26" ht="14.5" customHeight="1" x14ac:dyDescent="0.4">
      <c r="N117" s="13"/>
      <c r="O117" s="124"/>
      <c r="W117" s="13"/>
      <c r="X117" s="124"/>
      <c r="Y117" s="8"/>
      <c r="Z117" s="8"/>
    </row>
    <row r="118" spans="14:26" ht="14.5" customHeight="1" x14ac:dyDescent="0.4">
      <c r="N118" s="13"/>
      <c r="O118" s="124"/>
      <c r="W118" s="13"/>
      <c r="X118" s="124"/>
      <c r="Y118" s="8"/>
      <c r="Z118" s="8"/>
    </row>
    <row r="119" spans="14:26" ht="14.5" customHeight="1" x14ac:dyDescent="0.4">
      <c r="N119" s="13"/>
      <c r="O119" s="124"/>
      <c r="W119" s="13"/>
      <c r="X119" s="124"/>
      <c r="Y119" s="8"/>
      <c r="Z119" s="8"/>
    </row>
    <row r="120" spans="14:26" ht="14.5" customHeight="1" x14ac:dyDescent="0.4">
      <c r="N120" s="13"/>
      <c r="O120" s="124"/>
      <c r="W120" s="13"/>
      <c r="X120" s="124"/>
      <c r="Y120" s="8"/>
      <c r="Z120" s="8"/>
    </row>
    <row r="121" spans="14:26" ht="14.5" customHeight="1" x14ac:dyDescent="0.4">
      <c r="N121" s="13"/>
      <c r="O121" s="124"/>
      <c r="W121" s="13"/>
      <c r="X121" s="124"/>
      <c r="Y121" s="8"/>
      <c r="Z121" s="8"/>
    </row>
    <row r="122" spans="14:26" ht="14.5" customHeight="1" x14ac:dyDescent="0.4">
      <c r="N122" s="13"/>
      <c r="O122" s="124"/>
      <c r="W122" s="13"/>
      <c r="X122" s="124"/>
      <c r="Y122" s="8"/>
      <c r="Z122" s="8"/>
    </row>
    <row r="123" spans="14:26" ht="14.5" customHeight="1" x14ac:dyDescent="0.4">
      <c r="N123" s="13"/>
      <c r="O123" s="124"/>
      <c r="W123" s="13"/>
      <c r="X123" s="124"/>
      <c r="Y123" s="8"/>
      <c r="Z123" s="8"/>
    </row>
    <row r="124" spans="14:26" ht="14.5" customHeight="1" x14ac:dyDescent="0.4">
      <c r="N124" s="13"/>
      <c r="O124" s="124"/>
      <c r="W124" s="13"/>
      <c r="X124" s="124"/>
      <c r="Y124" s="8"/>
      <c r="Z124" s="8"/>
    </row>
    <row r="125" spans="14:26" ht="14.5" customHeight="1" x14ac:dyDescent="0.4">
      <c r="N125" s="13"/>
      <c r="O125" s="124"/>
      <c r="W125" s="13"/>
      <c r="X125" s="124"/>
      <c r="Y125" s="8"/>
      <c r="Z125" s="8"/>
    </row>
    <row r="126" spans="14:26" ht="14.5" customHeight="1" x14ac:dyDescent="0.4">
      <c r="N126" s="13"/>
      <c r="O126" s="124"/>
      <c r="W126" s="13"/>
      <c r="X126" s="124"/>
      <c r="Y126" s="8"/>
      <c r="Z126" s="8"/>
    </row>
    <row r="127" spans="14:26" ht="14.5" customHeight="1" x14ac:dyDescent="0.4">
      <c r="N127" s="13"/>
      <c r="O127" s="124"/>
      <c r="W127" s="13"/>
      <c r="X127" s="124"/>
      <c r="Y127" s="8"/>
      <c r="Z127" s="8"/>
    </row>
    <row r="128" spans="14:26" ht="14.5" customHeight="1" x14ac:dyDescent="0.4">
      <c r="N128" s="13"/>
      <c r="O128" s="124"/>
      <c r="W128" s="13"/>
      <c r="X128" s="124"/>
      <c r="Y128" s="8"/>
      <c r="Z128" s="8"/>
    </row>
    <row r="129" spans="14:26" ht="14.5" customHeight="1" x14ac:dyDescent="0.4">
      <c r="N129" s="13"/>
      <c r="O129" s="124"/>
      <c r="W129" s="13"/>
      <c r="X129" s="124"/>
      <c r="Y129" s="8"/>
      <c r="Z129" s="8"/>
    </row>
    <row r="130" spans="14:26" ht="14.5" customHeight="1" x14ac:dyDescent="0.4">
      <c r="N130" s="13"/>
      <c r="O130" s="124"/>
      <c r="W130" s="13"/>
      <c r="X130" s="124"/>
      <c r="Y130" s="8"/>
      <c r="Z130" s="8"/>
    </row>
    <row r="131" spans="14:26" ht="14.5" customHeight="1" x14ac:dyDescent="0.4">
      <c r="N131" s="13"/>
      <c r="O131" s="124"/>
      <c r="W131" s="13"/>
      <c r="X131" s="124"/>
      <c r="Y131" s="8"/>
      <c r="Z131" s="8"/>
    </row>
    <row r="132" spans="14:26" ht="14.5" customHeight="1" x14ac:dyDescent="0.4">
      <c r="N132" s="13"/>
      <c r="O132" s="124"/>
      <c r="W132" s="13"/>
      <c r="X132" s="124"/>
      <c r="Y132" s="8"/>
      <c r="Z132" s="8"/>
    </row>
    <row r="133" spans="14:26" ht="14.5" customHeight="1" x14ac:dyDescent="0.4">
      <c r="N133" s="13"/>
      <c r="O133" s="124"/>
      <c r="W133" s="13"/>
      <c r="X133" s="124"/>
      <c r="Y133" s="8"/>
      <c r="Z133" s="8"/>
    </row>
    <row r="134" spans="14:26" ht="14.5" customHeight="1" x14ac:dyDescent="0.4">
      <c r="N134" s="13"/>
      <c r="O134" s="124"/>
      <c r="W134" s="13"/>
      <c r="X134" s="124"/>
      <c r="Y134" s="8"/>
      <c r="Z134" s="8"/>
    </row>
    <row r="135" spans="14:26" ht="14.5" customHeight="1" x14ac:dyDescent="0.4">
      <c r="N135" s="13"/>
      <c r="O135" s="124"/>
      <c r="W135" s="13"/>
      <c r="X135" s="124"/>
      <c r="Y135" s="8"/>
      <c r="Z135" s="8"/>
    </row>
    <row r="136" spans="14:26" ht="14.5" customHeight="1" x14ac:dyDescent="0.4">
      <c r="N136" s="13"/>
      <c r="O136" s="124"/>
      <c r="W136" s="13"/>
      <c r="X136" s="124"/>
      <c r="Y136" s="8"/>
      <c r="Z136" s="8"/>
    </row>
    <row r="137" spans="14:26" ht="14.5" customHeight="1" x14ac:dyDescent="0.4">
      <c r="N137" s="13"/>
      <c r="O137" s="124"/>
      <c r="W137" s="13"/>
      <c r="X137" s="124"/>
      <c r="Y137" s="8"/>
      <c r="Z137" s="8"/>
    </row>
    <row r="138" spans="14:26" ht="14.5" customHeight="1" x14ac:dyDescent="0.4">
      <c r="N138" s="13"/>
      <c r="O138" s="124"/>
      <c r="W138" s="13"/>
      <c r="X138" s="124"/>
      <c r="Y138" s="8"/>
      <c r="Z138" s="8"/>
    </row>
    <row r="139" spans="14:26" ht="14.5" customHeight="1" x14ac:dyDescent="0.4">
      <c r="N139" s="13"/>
      <c r="O139" s="124"/>
      <c r="W139" s="13"/>
      <c r="X139" s="124"/>
      <c r="Y139" s="8"/>
      <c r="Z139" s="8"/>
    </row>
    <row r="140" spans="14:26" ht="14.5" customHeight="1" x14ac:dyDescent="0.4">
      <c r="N140" s="13"/>
      <c r="O140" s="124"/>
      <c r="W140" s="13"/>
      <c r="X140" s="124"/>
      <c r="Y140" s="8"/>
      <c r="Z140" s="8"/>
    </row>
    <row r="141" spans="14:26" ht="14.5" customHeight="1" x14ac:dyDescent="0.4">
      <c r="N141" s="13"/>
      <c r="O141" s="124"/>
      <c r="W141" s="13"/>
      <c r="X141" s="124"/>
      <c r="Y141" s="8"/>
      <c r="Z141" s="8"/>
    </row>
    <row r="142" spans="14:26" ht="14.5" customHeight="1" x14ac:dyDescent="0.4">
      <c r="N142" s="13"/>
      <c r="O142" s="124"/>
      <c r="W142" s="13"/>
      <c r="X142" s="124"/>
      <c r="Y142" s="8"/>
      <c r="Z142" s="8"/>
    </row>
    <row r="143" spans="14:26" ht="14.5" customHeight="1" x14ac:dyDescent="0.4">
      <c r="N143" s="13"/>
      <c r="O143" s="124"/>
      <c r="W143" s="13"/>
      <c r="X143" s="124"/>
      <c r="Y143" s="8"/>
      <c r="Z143" s="8"/>
    </row>
    <row r="144" spans="14:26" ht="14.5" customHeight="1" x14ac:dyDescent="0.4">
      <c r="N144" s="13"/>
      <c r="O144" s="124"/>
      <c r="W144" s="13"/>
      <c r="X144" s="124"/>
      <c r="Y144" s="8"/>
      <c r="Z144" s="8"/>
    </row>
    <row r="145" spans="14:26" ht="14.5" customHeight="1" x14ac:dyDescent="0.4">
      <c r="N145" s="13"/>
      <c r="O145" s="124"/>
      <c r="W145" s="13"/>
      <c r="X145" s="124"/>
      <c r="Y145" s="8"/>
      <c r="Z145" s="8"/>
    </row>
    <row r="146" spans="14:26" ht="14.5" customHeight="1" x14ac:dyDescent="0.4">
      <c r="N146" s="13"/>
      <c r="O146" s="124"/>
      <c r="W146" s="13"/>
      <c r="X146" s="124"/>
      <c r="Y146" s="8"/>
      <c r="Z146" s="8"/>
    </row>
    <row r="147" spans="14:26" ht="14.5" customHeight="1" x14ac:dyDescent="0.4">
      <c r="N147" s="13"/>
      <c r="O147" s="124"/>
      <c r="W147" s="13"/>
      <c r="X147" s="124"/>
      <c r="Y147" s="8"/>
      <c r="Z147" s="8"/>
    </row>
    <row r="148" spans="14:26" ht="14.5" customHeight="1" x14ac:dyDescent="0.4">
      <c r="N148" s="13"/>
      <c r="O148" s="124"/>
      <c r="W148" s="13"/>
      <c r="X148" s="124"/>
      <c r="Y148" s="8"/>
      <c r="Z148" s="8"/>
    </row>
    <row r="149" spans="14:26" ht="14.5" customHeight="1" x14ac:dyDescent="0.4">
      <c r="N149" s="13"/>
      <c r="O149" s="124"/>
      <c r="W149" s="13"/>
      <c r="X149" s="124"/>
      <c r="Y149" s="8"/>
      <c r="Z149" s="8"/>
    </row>
    <row r="150" spans="14:26" ht="14.5" customHeight="1" x14ac:dyDescent="0.4">
      <c r="N150" s="13"/>
      <c r="O150" s="124"/>
      <c r="W150" s="13"/>
      <c r="X150" s="124"/>
      <c r="Y150" s="8"/>
      <c r="Z150" s="8"/>
    </row>
    <row r="151" spans="14:26" ht="14.5" customHeight="1" x14ac:dyDescent="0.4">
      <c r="N151" s="13"/>
      <c r="O151" s="124"/>
      <c r="W151" s="13"/>
      <c r="X151" s="124"/>
      <c r="Y151" s="8"/>
      <c r="Z151" s="8"/>
    </row>
    <row r="152" spans="14:26" ht="14.5" customHeight="1" x14ac:dyDescent="0.4">
      <c r="N152" s="13"/>
      <c r="O152" s="124"/>
      <c r="W152" s="13"/>
      <c r="X152" s="124"/>
      <c r="Y152" s="8"/>
      <c r="Z152" s="8"/>
    </row>
    <row r="153" spans="14:26" ht="14.5" customHeight="1" x14ac:dyDescent="0.4">
      <c r="N153" s="13"/>
      <c r="O153" s="124"/>
      <c r="W153" s="13"/>
      <c r="X153" s="124"/>
      <c r="Y153" s="8"/>
      <c r="Z153" s="8"/>
    </row>
    <row r="154" spans="14:26" ht="14.5" customHeight="1" x14ac:dyDescent="0.4">
      <c r="N154" s="13"/>
      <c r="O154" s="124"/>
      <c r="W154" s="13"/>
      <c r="X154" s="124"/>
      <c r="Y154" s="8"/>
      <c r="Z154" s="8"/>
    </row>
    <row r="155" spans="14:26" ht="14.5" customHeight="1" x14ac:dyDescent="0.4">
      <c r="N155" s="13"/>
      <c r="O155" s="124"/>
      <c r="W155" s="13"/>
      <c r="X155" s="124"/>
      <c r="Y155" s="8"/>
      <c r="Z155" s="8"/>
    </row>
    <row r="156" spans="14:26" ht="14.5" customHeight="1" x14ac:dyDescent="0.4">
      <c r="N156" s="13"/>
      <c r="O156" s="124"/>
      <c r="W156" s="13"/>
      <c r="X156" s="124"/>
      <c r="Y156" s="8"/>
      <c r="Z156" s="8"/>
    </row>
    <row r="157" spans="14:26" ht="14.5" customHeight="1" x14ac:dyDescent="0.4">
      <c r="N157" s="13"/>
      <c r="O157" s="124"/>
      <c r="W157" s="13"/>
      <c r="X157" s="124"/>
      <c r="Y157" s="8"/>
      <c r="Z157" s="8"/>
    </row>
    <row r="158" spans="14:26" ht="14.5" customHeight="1" x14ac:dyDescent="0.4">
      <c r="N158" s="13"/>
      <c r="O158" s="124"/>
      <c r="W158" s="13"/>
      <c r="X158" s="124"/>
      <c r="Y158" s="8"/>
      <c r="Z158" s="8"/>
    </row>
    <row r="159" spans="14:26" ht="14.5" customHeight="1" x14ac:dyDescent="0.4">
      <c r="N159" s="13"/>
      <c r="O159" s="124"/>
      <c r="W159" s="13"/>
      <c r="X159" s="124"/>
      <c r="Y159" s="8"/>
      <c r="Z159" s="8"/>
    </row>
    <row r="160" spans="14:26" ht="14.5" customHeight="1" x14ac:dyDescent="0.4">
      <c r="N160" s="13"/>
      <c r="O160" s="124"/>
      <c r="W160" s="13"/>
      <c r="X160" s="124"/>
      <c r="Y160" s="8"/>
      <c r="Z160" s="8"/>
    </row>
    <row r="161" spans="14:26" ht="14.5" customHeight="1" x14ac:dyDescent="0.4">
      <c r="N161" s="13"/>
      <c r="O161" s="124"/>
      <c r="W161" s="13"/>
      <c r="X161" s="124"/>
      <c r="Y161" s="8"/>
      <c r="Z161" s="8"/>
    </row>
    <row r="162" spans="14:26" ht="14.5" customHeight="1" x14ac:dyDescent="0.4">
      <c r="N162" s="13"/>
      <c r="O162" s="124"/>
      <c r="W162" s="13"/>
      <c r="X162" s="124"/>
      <c r="Y162" s="8"/>
      <c r="Z162" s="8"/>
    </row>
    <row r="163" spans="14:26" ht="14.5" customHeight="1" x14ac:dyDescent="0.4">
      <c r="N163" s="13"/>
      <c r="O163" s="124"/>
      <c r="W163" s="13"/>
      <c r="X163" s="124"/>
      <c r="Y163" s="8"/>
      <c r="Z163" s="8"/>
    </row>
    <row r="164" spans="14:26" ht="14.5" customHeight="1" x14ac:dyDescent="0.4">
      <c r="N164" s="13"/>
      <c r="O164" s="124"/>
      <c r="W164" s="13"/>
      <c r="X164" s="124"/>
      <c r="Y164" s="8"/>
      <c r="Z164" s="8"/>
    </row>
    <row r="165" spans="14:26" ht="14.5" customHeight="1" x14ac:dyDescent="0.4">
      <c r="N165" s="13"/>
      <c r="O165" s="124"/>
      <c r="W165" s="13"/>
      <c r="X165" s="124"/>
      <c r="Y165" s="8"/>
      <c r="Z165" s="8"/>
    </row>
    <row r="166" spans="14:26" ht="14.5" customHeight="1" x14ac:dyDescent="0.4">
      <c r="N166" s="13"/>
      <c r="O166" s="124"/>
      <c r="W166" s="13"/>
      <c r="X166" s="124"/>
      <c r="Y166" s="8"/>
      <c r="Z166" s="8"/>
    </row>
    <row r="167" spans="14:26" ht="14.5" customHeight="1" x14ac:dyDescent="0.4">
      <c r="N167" s="13"/>
      <c r="O167" s="124"/>
      <c r="W167" s="13"/>
      <c r="X167" s="124"/>
      <c r="Y167" s="8"/>
      <c r="Z167" s="8"/>
    </row>
    <row r="168" spans="14:26" ht="14.5" customHeight="1" x14ac:dyDescent="0.4">
      <c r="N168" s="13"/>
      <c r="O168" s="124"/>
      <c r="W168" s="13"/>
      <c r="X168" s="124"/>
      <c r="Y168" s="8"/>
      <c r="Z168" s="8"/>
    </row>
    <row r="169" spans="14:26" ht="14.5" customHeight="1" x14ac:dyDescent="0.4">
      <c r="N169" s="13"/>
      <c r="O169" s="124"/>
      <c r="W169" s="13"/>
      <c r="X169" s="124"/>
      <c r="Y169" s="8"/>
      <c r="Z169" s="8"/>
    </row>
    <row r="170" spans="14:26" ht="14.5" customHeight="1" x14ac:dyDescent="0.4">
      <c r="N170" s="13"/>
      <c r="O170" s="124"/>
      <c r="W170" s="13"/>
      <c r="X170" s="124"/>
      <c r="Y170" s="8"/>
      <c r="Z170" s="8"/>
    </row>
    <row r="171" spans="14:26" ht="14.5" customHeight="1" x14ac:dyDescent="0.4">
      <c r="N171" s="13"/>
      <c r="O171" s="124"/>
      <c r="W171" s="13"/>
      <c r="X171" s="124"/>
      <c r="Y171" s="8"/>
      <c r="Z171" s="8"/>
    </row>
    <row r="172" spans="14:26" ht="14.5" customHeight="1" x14ac:dyDescent="0.4">
      <c r="N172" s="13"/>
      <c r="O172" s="124"/>
      <c r="W172" s="13"/>
      <c r="X172" s="124"/>
      <c r="Y172" s="8"/>
      <c r="Z172" s="8"/>
    </row>
    <row r="173" spans="14:26" ht="14.5" customHeight="1" x14ac:dyDescent="0.4">
      <c r="N173" s="13"/>
      <c r="O173" s="124"/>
      <c r="W173" s="13"/>
      <c r="X173" s="124"/>
      <c r="Y173" s="8"/>
      <c r="Z173" s="8"/>
    </row>
    <row r="174" spans="14:26" ht="14.5" customHeight="1" x14ac:dyDescent="0.4">
      <c r="N174" s="13"/>
      <c r="O174" s="124"/>
      <c r="W174" s="13"/>
      <c r="X174" s="124"/>
      <c r="Y174" s="8"/>
      <c r="Z174" s="8"/>
    </row>
    <row r="175" spans="14:26" ht="14.5" customHeight="1" x14ac:dyDescent="0.4">
      <c r="N175" s="13"/>
      <c r="O175" s="124"/>
      <c r="W175" s="13"/>
      <c r="X175" s="124"/>
      <c r="Y175" s="8"/>
      <c r="Z175" s="8"/>
    </row>
    <row r="176" spans="14:26" ht="14.5" customHeight="1" x14ac:dyDescent="0.4">
      <c r="N176" s="13"/>
      <c r="O176" s="124"/>
      <c r="W176" s="13"/>
      <c r="X176" s="124"/>
      <c r="Y176" s="8"/>
      <c r="Z176" s="8"/>
    </row>
    <row r="177" spans="14:26" ht="14.5" customHeight="1" x14ac:dyDescent="0.4">
      <c r="N177" s="13"/>
      <c r="O177" s="124"/>
      <c r="W177" s="13"/>
      <c r="X177" s="124"/>
      <c r="Y177" s="8"/>
      <c r="Z177" s="8"/>
    </row>
    <row r="178" spans="14:26" ht="14.5" customHeight="1" x14ac:dyDescent="0.4">
      <c r="N178" s="13"/>
      <c r="O178" s="124"/>
      <c r="W178" s="13"/>
      <c r="X178" s="124"/>
      <c r="Y178" s="8"/>
      <c r="Z178" s="8"/>
    </row>
    <row r="179" spans="14:26" ht="14.5" customHeight="1" x14ac:dyDescent="0.4">
      <c r="N179" s="13"/>
      <c r="O179" s="124"/>
      <c r="W179" s="13"/>
      <c r="X179" s="124"/>
      <c r="Y179" s="8"/>
      <c r="Z179" s="8"/>
    </row>
    <row r="180" spans="14:26" ht="14.5" customHeight="1" x14ac:dyDescent="0.4">
      <c r="N180" s="13"/>
      <c r="O180" s="124"/>
      <c r="W180" s="13"/>
      <c r="X180" s="124"/>
      <c r="Y180" s="8"/>
      <c r="Z180" s="8"/>
    </row>
    <row r="181" spans="14:26" ht="14.5" customHeight="1" x14ac:dyDescent="0.4">
      <c r="N181" s="13"/>
      <c r="O181" s="124"/>
      <c r="W181" s="13"/>
      <c r="X181" s="124"/>
      <c r="Y181" s="8"/>
      <c r="Z181" s="8"/>
    </row>
    <row r="182" spans="14:26" ht="14.5" customHeight="1" x14ac:dyDescent="0.4">
      <c r="N182" s="13"/>
      <c r="O182" s="124"/>
      <c r="W182" s="13"/>
      <c r="X182" s="124"/>
      <c r="Y182" s="8"/>
      <c r="Z182" s="8"/>
    </row>
    <row r="183" spans="14:26" ht="14.5" customHeight="1" x14ac:dyDescent="0.4">
      <c r="N183" s="13"/>
      <c r="O183" s="124"/>
      <c r="W183" s="13"/>
      <c r="X183" s="124"/>
      <c r="Y183" s="8"/>
      <c r="Z183" s="8"/>
    </row>
    <row r="184" spans="14:26" ht="14.5" customHeight="1" x14ac:dyDescent="0.4">
      <c r="W184" s="13"/>
      <c r="X184" s="124"/>
      <c r="Y184" s="8"/>
      <c r="Z184" s="8"/>
    </row>
    <row r="185" spans="14:26" ht="14.5" customHeight="1" x14ac:dyDescent="0.4">
      <c r="W185" s="13"/>
      <c r="X185" s="124"/>
      <c r="Y185" s="8"/>
      <c r="Z185" s="8"/>
    </row>
    <row r="186" spans="14:26" ht="14.5" customHeight="1" x14ac:dyDescent="0.4">
      <c r="W186" s="13"/>
      <c r="X186" s="124"/>
      <c r="Y186" s="8"/>
      <c r="Z186" s="8"/>
    </row>
    <row r="187" spans="14:26" ht="14.5" customHeight="1" x14ac:dyDescent="0.4">
      <c r="W187" s="13"/>
      <c r="X187" s="124"/>
      <c r="Y187" s="8"/>
      <c r="Z187" s="8"/>
    </row>
    <row r="188" spans="14:26" ht="14.5" customHeight="1" x14ac:dyDescent="0.4">
      <c r="W188" s="13"/>
      <c r="X188" s="124"/>
      <c r="Y188" s="8"/>
      <c r="Z188" s="8"/>
    </row>
    <row r="189" spans="14:26" ht="14.5" customHeight="1" x14ac:dyDescent="0.4">
      <c r="W189" s="13"/>
      <c r="X189" s="124"/>
      <c r="Y189" s="8"/>
      <c r="Z189" s="8"/>
    </row>
    <row r="190" spans="14:26" ht="14.5" customHeight="1" x14ac:dyDescent="0.4">
      <c r="W190" s="13"/>
      <c r="X190" s="124"/>
      <c r="Y190" s="8"/>
      <c r="Z190" s="8"/>
    </row>
    <row r="191" spans="14:26" ht="14.5" customHeight="1" x14ac:dyDescent="0.4">
      <c r="W191" s="13"/>
      <c r="X191" s="124"/>
      <c r="Y191" s="8"/>
      <c r="Z191" s="8"/>
    </row>
    <row r="192" spans="14:26" ht="14.5" customHeight="1" x14ac:dyDescent="0.4">
      <c r="W192" s="13"/>
      <c r="X192" s="124"/>
      <c r="Y192" s="8"/>
      <c r="Z192" s="8"/>
    </row>
    <row r="193" spans="23:26" ht="14.5" customHeight="1" x14ac:dyDescent="0.4">
      <c r="W193" s="13"/>
      <c r="X193" s="124"/>
      <c r="Y193" s="8"/>
      <c r="Z193" s="8"/>
    </row>
    <row r="194" spans="23:26" ht="14.5" customHeight="1" x14ac:dyDescent="0.4">
      <c r="W194" s="13"/>
      <c r="X194" s="124"/>
      <c r="Y194" s="8"/>
      <c r="Z194" s="8"/>
    </row>
    <row r="195" spans="23:26" ht="14.5" customHeight="1" x14ac:dyDescent="0.4">
      <c r="W195" s="13"/>
      <c r="X195" s="124"/>
      <c r="Y195" s="8"/>
      <c r="Z195" s="8"/>
    </row>
    <row r="196" spans="23:26" ht="14.5" customHeight="1" x14ac:dyDescent="0.4">
      <c r="W196" s="13"/>
      <c r="X196" s="124"/>
      <c r="Y196" s="8"/>
      <c r="Z196" s="8"/>
    </row>
    <row r="197" spans="23:26" ht="14.5" customHeight="1" x14ac:dyDescent="0.4">
      <c r="W197" s="13"/>
      <c r="X197" s="124"/>
      <c r="Y197" s="8"/>
      <c r="Z197" s="8"/>
    </row>
    <row r="198" spans="23:26" ht="14.5" customHeight="1" x14ac:dyDescent="0.4">
      <c r="W198" s="13"/>
      <c r="X198" s="124"/>
      <c r="Y198" s="8"/>
      <c r="Z198" s="8"/>
    </row>
    <row r="199" spans="23:26" ht="14.5" customHeight="1" x14ac:dyDescent="0.4">
      <c r="W199" s="13"/>
      <c r="X199" s="124"/>
      <c r="Y199" s="8"/>
      <c r="Z199" s="8"/>
    </row>
    <row r="200" spans="23:26" ht="14.5" customHeight="1" x14ac:dyDescent="0.4">
      <c r="W200" s="13"/>
      <c r="X200" s="124"/>
      <c r="Y200" s="8"/>
      <c r="Z200" s="8"/>
    </row>
    <row r="201" spans="23:26" ht="14.5" customHeight="1" x14ac:dyDescent="0.4">
      <c r="W201" s="13"/>
      <c r="X201" s="124"/>
      <c r="Y201" s="8"/>
      <c r="Z201" s="8"/>
    </row>
    <row r="202" spans="23:26" ht="14.5" customHeight="1" x14ac:dyDescent="0.4">
      <c r="W202" s="13"/>
      <c r="X202" s="124"/>
      <c r="Y202" s="8"/>
      <c r="Z202" s="8"/>
    </row>
    <row r="203" spans="23:26" ht="14.5" customHeight="1" x14ac:dyDescent="0.4">
      <c r="W203" s="13"/>
      <c r="X203" s="124"/>
      <c r="Y203" s="8"/>
      <c r="Z203" s="8"/>
    </row>
    <row r="204" spans="23:26" ht="14.5" customHeight="1" x14ac:dyDescent="0.4">
      <c r="W204" s="13"/>
      <c r="X204" s="124"/>
      <c r="Y204" s="8"/>
      <c r="Z204" s="8"/>
    </row>
    <row r="205" spans="23:26" ht="14.5" customHeight="1" x14ac:dyDescent="0.4">
      <c r="W205" s="13"/>
      <c r="X205" s="124"/>
      <c r="Y205" s="8"/>
      <c r="Z205" s="8"/>
    </row>
    <row r="206" spans="23:26" ht="14.5" customHeight="1" x14ac:dyDescent="0.4">
      <c r="W206" s="13"/>
      <c r="X206" s="124"/>
      <c r="Y206" s="8"/>
      <c r="Z206" s="8"/>
    </row>
    <row r="207" spans="23:26" ht="14.5" customHeight="1" x14ac:dyDescent="0.4">
      <c r="W207" s="13"/>
      <c r="X207" s="124"/>
      <c r="Y207" s="8"/>
      <c r="Z207" s="8"/>
    </row>
    <row r="208" spans="23:26" ht="14.5" customHeight="1" x14ac:dyDescent="0.4">
      <c r="W208" s="13"/>
      <c r="X208" s="124"/>
      <c r="Y208" s="8"/>
      <c r="Z208" s="8"/>
    </row>
    <row r="209" spans="23:26" ht="14.5" customHeight="1" x14ac:dyDescent="0.4">
      <c r="W209" s="13"/>
      <c r="X209" s="124"/>
      <c r="Y209" s="8"/>
      <c r="Z209" s="8"/>
    </row>
    <row r="210" spans="23:26" ht="14.5" customHeight="1" x14ac:dyDescent="0.4">
      <c r="W210" s="13"/>
      <c r="X210" s="124"/>
      <c r="Y210" s="8"/>
      <c r="Z210" s="8"/>
    </row>
    <row r="211" spans="23:26" ht="14.5" customHeight="1" x14ac:dyDescent="0.4">
      <c r="W211" s="13"/>
      <c r="X211" s="124"/>
      <c r="Y211" s="8"/>
      <c r="Z211" s="8"/>
    </row>
    <row r="212" spans="23:26" ht="14.5" customHeight="1" x14ac:dyDescent="0.4">
      <c r="W212" s="13"/>
      <c r="X212" s="124"/>
      <c r="Y212" s="8"/>
      <c r="Z212" s="8"/>
    </row>
    <row r="213" spans="23:26" ht="14.5" customHeight="1" x14ac:dyDescent="0.4">
      <c r="W213" s="13"/>
      <c r="X213" s="124"/>
      <c r="Y213" s="8"/>
      <c r="Z213" s="8"/>
    </row>
    <row r="214" spans="23:26" ht="14.5" customHeight="1" x14ac:dyDescent="0.4">
      <c r="W214" s="13"/>
      <c r="X214" s="124"/>
      <c r="Y214" s="8"/>
      <c r="Z214" s="8"/>
    </row>
    <row r="215" spans="23:26" ht="14.5" customHeight="1" x14ac:dyDescent="0.4">
      <c r="W215" s="13"/>
      <c r="X215" s="124"/>
      <c r="Y215" s="8"/>
      <c r="Z215" s="8"/>
    </row>
    <row r="216" spans="23:26" ht="14.5" customHeight="1" x14ac:dyDescent="0.4">
      <c r="W216" s="13"/>
      <c r="X216" s="124"/>
      <c r="Y216" s="8"/>
      <c r="Z216" s="8"/>
    </row>
    <row r="217" spans="23:26" ht="14.5" customHeight="1" x14ac:dyDescent="0.4">
      <c r="W217" s="13"/>
      <c r="X217" s="124"/>
      <c r="Y217" s="8"/>
      <c r="Z217" s="8"/>
    </row>
    <row r="218" spans="23:26" ht="14.5" customHeight="1" x14ac:dyDescent="0.4">
      <c r="W218" s="13"/>
      <c r="X218" s="124"/>
      <c r="Y218" s="8"/>
      <c r="Z218" s="8"/>
    </row>
    <row r="219" spans="23:26" ht="14.5" customHeight="1" x14ac:dyDescent="0.4">
      <c r="W219" s="13"/>
      <c r="X219" s="124"/>
      <c r="Y219" s="8"/>
      <c r="Z219" s="8"/>
    </row>
    <row r="220" spans="23:26" ht="14.5" customHeight="1" x14ac:dyDescent="0.4">
      <c r="W220" s="13"/>
      <c r="X220" s="124"/>
      <c r="Y220" s="8"/>
      <c r="Z220" s="8"/>
    </row>
    <row r="221" spans="23:26" ht="14.5" customHeight="1" x14ac:dyDescent="0.4">
      <c r="W221" s="13"/>
      <c r="X221" s="124"/>
      <c r="Y221" s="8"/>
      <c r="Z221" s="8"/>
    </row>
    <row r="222" spans="23:26" ht="14.5" customHeight="1" x14ac:dyDescent="0.4">
      <c r="W222" s="13"/>
      <c r="X222" s="124"/>
      <c r="Y222" s="8"/>
      <c r="Z222" s="8"/>
    </row>
    <row r="223" spans="23:26" ht="14.5" customHeight="1" x14ac:dyDescent="0.4">
      <c r="W223" s="13"/>
      <c r="X223" s="124"/>
      <c r="Y223" s="8"/>
      <c r="Z223" s="8"/>
    </row>
    <row r="224" spans="23:26" ht="14.5" customHeight="1" x14ac:dyDescent="0.4">
      <c r="W224" s="13"/>
      <c r="X224" s="124"/>
      <c r="Y224" s="8"/>
      <c r="Z224" s="8"/>
    </row>
    <row r="225" spans="23:26" ht="14.5" customHeight="1" x14ac:dyDescent="0.4">
      <c r="W225" s="13"/>
      <c r="X225" s="124"/>
      <c r="Y225" s="8"/>
      <c r="Z225" s="8"/>
    </row>
    <row r="226" spans="23:26" ht="14.5" customHeight="1" x14ac:dyDescent="0.4">
      <c r="W226" s="13"/>
      <c r="X226" s="124"/>
      <c r="Y226" s="8"/>
      <c r="Z226" s="8"/>
    </row>
    <row r="227" spans="23:26" ht="14.5" customHeight="1" x14ac:dyDescent="0.4">
      <c r="W227" s="13"/>
      <c r="X227" s="124"/>
      <c r="Y227" s="8"/>
      <c r="Z227" s="8"/>
    </row>
    <row r="228" spans="23:26" ht="14.5" customHeight="1" x14ac:dyDescent="0.4">
      <c r="W228" s="13"/>
      <c r="X228" s="124"/>
      <c r="Y228" s="8"/>
      <c r="Z228" s="8"/>
    </row>
    <row r="229" spans="23:26" ht="14.5" customHeight="1" x14ac:dyDescent="0.4">
      <c r="W229" s="13"/>
      <c r="X229" s="124"/>
      <c r="Y229" s="8"/>
      <c r="Z229" s="8"/>
    </row>
    <row r="230" spans="23:26" ht="14.5" customHeight="1" x14ac:dyDescent="0.4">
      <c r="W230" s="13"/>
      <c r="X230" s="124"/>
      <c r="Y230" s="8"/>
      <c r="Z230" s="8"/>
    </row>
    <row r="231" spans="23:26" ht="14.5" customHeight="1" x14ac:dyDescent="0.4">
      <c r="W231" s="13"/>
      <c r="X231" s="124"/>
      <c r="Y231" s="8"/>
      <c r="Z231" s="8"/>
    </row>
    <row r="232" spans="23:26" ht="14.5" customHeight="1" x14ac:dyDescent="0.4">
      <c r="W232" s="13"/>
      <c r="X232" s="124"/>
      <c r="Y232" s="8"/>
      <c r="Z232" s="8"/>
    </row>
    <row r="233" spans="23:26" ht="14.5" customHeight="1" x14ac:dyDescent="0.4">
      <c r="W233" s="13"/>
      <c r="X233" s="124"/>
      <c r="Y233" s="8"/>
      <c r="Z233" s="8"/>
    </row>
    <row r="234" spans="23:26" ht="14.5" customHeight="1" x14ac:dyDescent="0.4">
      <c r="W234" s="13"/>
      <c r="X234" s="124"/>
      <c r="Y234" s="8"/>
      <c r="Z234" s="8"/>
    </row>
    <row r="235" spans="23:26" ht="14.5" customHeight="1" x14ac:dyDescent="0.4">
      <c r="W235" s="13"/>
      <c r="X235" s="124"/>
      <c r="Y235" s="8"/>
      <c r="Z235" s="8"/>
    </row>
    <row r="236" spans="23:26" ht="14.5" customHeight="1" x14ac:dyDescent="0.4">
      <c r="W236" s="13"/>
      <c r="X236" s="124"/>
      <c r="Y236" s="8"/>
      <c r="Z236" s="8"/>
    </row>
    <row r="237" spans="23:26" ht="14.5" customHeight="1" x14ac:dyDescent="0.4">
      <c r="W237" s="13"/>
      <c r="X237" s="124"/>
      <c r="Y237" s="8"/>
      <c r="Z237" s="8"/>
    </row>
    <row r="238" spans="23:26" ht="14.5" customHeight="1" x14ac:dyDescent="0.4">
      <c r="W238" s="13"/>
      <c r="X238" s="124"/>
      <c r="Y238" s="8"/>
      <c r="Z238" s="8"/>
    </row>
    <row r="239" spans="23:26" ht="14.5" customHeight="1" x14ac:dyDescent="0.4">
      <c r="W239" s="13"/>
      <c r="X239" s="124"/>
      <c r="Y239" s="8"/>
      <c r="Z239" s="8"/>
    </row>
    <row r="240" spans="23:26" ht="14.5" customHeight="1" x14ac:dyDescent="0.4">
      <c r="W240" s="13"/>
      <c r="X240" s="124"/>
      <c r="Y240" s="8"/>
      <c r="Z240" s="8"/>
    </row>
    <row r="241" spans="23:26" ht="14.5" customHeight="1" x14ac:dyDescent="0.4">
      <c r="W241" s="13"/>
      <c r="X241" s="124"/>
      <c r="Y241" s="8"/>
      <c r="Z241" s="8"/>
    </row>
    <row r="242" spans="23:26" ht="14.5" customHeight="1" x14ac:dyDescent="0.4">
      <c r="W242" s="13"/>
      <c r="X242" s="124"/>
      <c r="Y242" s="8"/>
      <c r="Z242" s="8"/>
    </row>
    <row r="243" spans="23:26" ht="14.5" customHeight="1" x14ac:dyDescent="0.4">
      <c r="W243" s="13"/>
      <c r="X243" s="124"/>
      <c r="Y243" s="8"/>
      <c r="Z243" s="8"/>
    </row>
    <row r="244" spans="23:26" ht="14.5" customHeight="1" x14ac:dyDescent="0.4">
      <c r="W244" s="13"/>
      <c r="X244" s="124"/>
      <c r="Y244" s="8"/>
      <c r="Z244" s="8"/>
    </row>
    <row r="245" spans="23:26" ht="14.5" customHeight="1" x14ac:dyDescent="0.4">
      <c r="W245" s="13"/>
      <c r="X245" s="124"/>
      <c r="Y245" s="8"/>
      <c r="Z245" s="8"/>
    </row>
    <row r="246" spans="23:26" ht="14.5" customHeight="1" x14ac:dyDescent="0.4">
      <c r="W246" s="13"/>
      <c r="X246" s="124"/>
      <c r="Y246" s="8"/>
      <c r="Z246" s="8"/>
    </row>
    <row r="247" spans="23:26" ht="14.5" customHeight="1" x14ac:dyDescent="0.4">
      <c r="W247" s="13"/>
      <c r="X247" s="124"/>
      <c r="Y247" s="8"/>
      <c r="Z247" s="8"/>
    </row>
    <row r="248" spans="23:26" ht="14.5" customHeight="1" x14ac:dyDescent="0.4">
      <c r="W248" s="13"/>
      <c r="X248" s="124"/>
      <c r="Y248" s="8"/>
      <c r="Z248" s="8"/>
    </row>
    <row r="249" spans="23:26" ht="14.5" customHeight="1" x14ac:dyDescent="0.4">
      <c r="W249" s="13"/>
      <c r="X249" s="124"/>
      <c r="Y249" s="8"/>
      <c r="Z249" s="8"/>
    </row>
    <row r="250" spans="23:26" ht="14.5" customHeight="1" x14ac:dyDescent="0.4">
      <c r="W250" s="13"/>
      <c r="X250" s="124"/>
      <c r="Y250" s="8"/>
      <c r="Z250" s="8"/>
    </row>
    <row r="251" spans="23:26" ht="14.5" customHeight="1" x14ac:dyDescent="0.4">
      <c r="W251" s="13"/>
      <c r="X251" s="124"/>
      <c r="Y251" s="1"/>
      <c r="Z251" s="1"/>
    </row>
    <row r="252" spans="23:26" ht="14.5" customHeight="1" x14ac:dyDescent="0.4">
      <c r="W252" s="13"/>
      <c r="X252" s="124"/>
      <c r="Y252" s="1"/>
      <c r="Z252" s="1"/>
    </row>
    <row r="253" spans="23:26" ht="14.5" customHeight="1" x14ac:dyDescent="0.4">
      <c r="W253" s="13"/>
      <c r="X253" s="124"/>
      <c r="Y253" s="8"/>
      <c r="Z253" s="8"/>
    </row>
    <row r="254" spans="23:26" ht="14.5" customHeight="1" x14ac:dyDescent="0.4">
      <c r="W254" s="13"/>
      <c r="X254" s="124"/>
      <c r="Y254" s="8"/>
      <c r="Z254" s="8"/>
    </row>
    <row r="255" spans="23:26" ht="14.5" customHeight="1" x14ac:dyDescent="0.4">
      <c r="W255" s="13"/>
      <c r="X255" s="124"/>
      <c r="Y255" s="8"/>
      <c r="Z255" s="8"/>
    </row>
    <row r="256" spans="23:26" ht="14.5" customHeight="1" x14ac:dyDescent="0.4">
      <c r="W256" s="13"/>
      <c r="X256" s="124"/>
      <c r="Y256" s="8"/>
      <c r="Z256" s="8"/>
    </row>
    <row r="257" spans="23:26" ht="14.5" customHeight="1" x14ac:dyDescent="0.4">
      <c r="W257" s="13"/>
      <c r="X257" s="124"/>
      <c r="Y257" s="8"/>
      <c r="Z257" s="8"/>
    </row>
    <row r="258" spans="23:26" ht="14.5" customHeight="1" x14ac:dyDescent="0.4">
      <c r="W258" s="13"/>
      <c r="X258" s="124"/>
      <c r="Y258" s="1"/>
      <c r="Z258" s="1"/>
    </row>
    <row r="259" spans="23:26" ht="14.5" customHeight="1" x14ac:dyDescent="0.4">
      <c r="W259" s="13"/>
      <c r="X259" s="124"/>
      <c r="Y259" s="1"/>
      <c r="Z259" s="1"/>
    </row>
    <row r="260" spans="23:26" ht="14.5" customHeight="1" x14ac:dyDescent="0.4">
      <c r="W260" s="13"/>
      <c r="X260" s="124"/>
      <c r="Y260" s="8"/>
      <c r="Z260" s="8"/>
    </row>
    <row r="261" spans="23:26" ht="14.5" customHeight="1" x14ac:dyDescent="0.4">
      <c r="W261" s="13"/>
      <c r="X261" s="124"/>
      <c r="Y261" s="8"/>
      <c r="Z261" s="8"/>
    </row>
    <row r="262" spans="23:26" ht="14.5" customHeight="1" x14ac:dyDescent="0.4">
      <c r="W262" s="13"/>
      <c r="X262" s="124"/>
      <c r="Y262" s="8"/>
      <c r="Z262" s="8"/>
    </row>
    <row r="263" spans="23:26" ht="14.5" customHeight="1" x14ac:dyDescent="0.4">
      <c r="W263" s="13"/>
      <c r="X263" s="124"/>
      <c r="Y263" s="8"/>
      <c r="Z263" s="8"/>
    </row>
    <row r="264" spans="23:26" ht="14.5" customHeight="1" x14ac:dyDescent="0.4">
      <c r="W264" s="13"/>
      <c r="X264" s="124"/>
      <c r="Y264" s="8"/>
      <c r="Z264" s="8"/>
    </row>
    <row r="265" spans="23:26" ht="14.5" customHeight="1" x14ac:dyDescent="0.4">
      <c r="W265" s="13"/>
      <c r="X265" s="124"/>
      <c r="Y265" s="1"/>
      <c r="Z265" s="1"/>
    </row>
    <row r="266" spans="23:26" ht="14.5" customHeight="1" x14ac:dyDescent="0.4">
      <c r="W266" s="13"/>
      <c r="X266" s="124"/>
      <c r="Y266" s="1"/>
      <c r="Z266" s="1"/>
    </row>
    <row r="267" spans="23:26" ht="14.5" customHeight="1" x14ac:dyDescent="0.4">
      <c r="W267" s="13"/>
      <c r="X267" s="124"/>
      <c r="Y267" s="8"/>
      <c r="Z267" s="8"/>
    </row>
    <row r="268" spans="23:26" ht="14.5" customHeight="1" x14ac:dyDescent="0.4">
      <c r="W268" s="13"/>
      <c r="X268" s="124"/>
      <c r="Y268" s="8"/>
      <c r="Z268" s="8"/>
    </row>
    <row r="269" spans="23:26" ht="14.5" customHeight="1" x14ac:dyDescent="0.4">
      <c r="W269" s="13"/>
      <c r="X269" s="124"/>
      <c r="Y269" s="8"/>
      <c r="Z269" s="8"/>
    </row>
    <row r="270" spans="23:26" ht="14.5" customHeight="1" x14ac:dyDescent="0.4">
      <c r="W270" s="13"/>
      <c r="X270" s="124"/>
      <c r="Y270" s="8"/>
      <c r="Z270" s="8"/>
    </row>
    <row r="271" spans="23:26" ht="14.5" customHeight="1" x14ac:dyDescent="0.4">
      <c r="W271" s="13"/>
      <c r="X271" s="124"/>
      <c r="Y271" s="8"/>
      <c r="Z271" s="8"/>
    </row>
    <row r="272" spans="23:26" ht="14.5" customHeight="1" x14ac:dyDescent="0.4">
      <c r="W272" s="13"/>
      <c r="X272" s="124"/>
      <c r="Y272" s="8"/>
      <c r="Z272" s="8"/>
    </row>
    <row r="273" spans="23:26" ht="14.5" customHeight="1" x14ac:dyDescent="0.4">
      <c r="W273" s="13"/>
      <c r="X273" s="124"/>
      <c r="Y273" s="8"/>
      <c r="Z273" s="8"/>
    </row>
    <row r="274" spans="23:26" ht="14.5" customHeight="1" x14ac:dyDescent="0.4">
      <c r="W274" s="13"/>
      <c r="X274" s="124"/>
      <c r="Y274" s="8"/>
      <c r="Z274" s="8"/>
    </row>
    <row r="275" spans="23:26" ht="14.5" customHeight="1" x14ac:dyDescent="0.4">
      <c r="W275" s="13"/>
      <c r="X275" s="124"/>
      <c r="Y275" s="8"/>
      <c r="Z275" s="8"/>
    </row>
    <row r="276" spans="23:26" ht="14.5" customHeight="1" x14ac:dyDescent="0.4">
      <c r="W276" s="13"/>
      <c r="X276" s="124"/>
      <c r="Y276" s="8"/>
      <c r="Z276" s="8"/>
    </row>
    <row r="277" spans="23:26" ht="14.5" customHeight="1" x14ac:dyDescent="0.4">
      <c r="W277" s="13"/>
      <c r="X277" s="124"/>
      <c r="Y277" s="8"/>
      <c r="Z277" s="8"/>
    </row>
    <row r="278" spans="23:26" ht="14.5" customHeight="1" x14ac:dyDescent="0.4">
      <c r="W278" s="13"/>
      <c r="X278" s="124"/>
      <c r="Y278" s="8"/>
      <c r="Z278" s="8"/>
    </row>
    <row r="279" spans="23:26" ht="14.5" customHeight="1" x14ac:dyDescent="0.4">
      <c r="W279" s="13"/>
      <c r="X279" s="124"/>
      <c r="Y279" s="8"/>
      <c r="Z279" s="8"/>
    </row>
    <row r="280" spans="23:26" ht="14.5" customHeight="1" x14ac:dyDescent="0.4">
      <c r="W280" s="13"/>
      <c r="X280" s="124"/>
      <c r="Y280" s="8"/>
      <c r="Z280" s="8"/>
    </row>
    <row r="281" spans="23:26" ht="14.5" customHeight="1" x14ac:dyDescent="0.4">
      <c r="W281" s="13"/>
      <c r="X281" s="124"/>
      <c r="Y281" s="1"/>
      <c r="Z281" s="1"/>
    </row>
    <row r="282" spans="23:26" ht="14.5" customHeight="1" x14ac:dyDescent="0.4">
      <c r="W282" s="13"/>
      <c r="X282" s="124"/>
      <c r="Y282" s="8"/>
      <c r="Z282" s="8"/>
    </row>
    <row r="283" spans="23:26" ht="14.5" customHeight="1" x14ac:dyDescent="0.4">
      <c r="W283" s="13"/>
      <c r="X283" s="124"/>
      <c r="Y283" s="8"/>
      <c r="Z283" s="8"/>
    </row>
    <row r="284" spans="23:26" ht="14.5" customHeight="1" x14ac:dyDescent="0.4">
      <c r="W284" s="13"/>
      <c r="X284" s="124"/>
      <c r="Y284" s="8"/>
      <c r="Z284" s="8"/>
    </row>
    <row r="285" spans="23:26" ht="14.5" customHeight="1" x14ac:dyDescent="0.4">
      <c r="W285" s="13"/>
      <c r="X285" s="124"/>
      <c r="Y285" s="8"/>
      <c r="Z285" s="8"/>
    </row>
    <row r="286" spans="23:26" ht="14.5" customHeight="1" x14ac:dyDescent="0.4">
      <c r="W286" s="13"/>
      <c r="X286" s="124"/>
      <c r="Y286" s="8"/>
      <c r="Z286" s="8"/>
    </row>
    <row r="287" spans="23:26" ht="14.5" customHeight="1" x14ac:dyDescent="0.4">
      <c r="W287" s="13"/>
      <c r="X287" s="124"/>
      <c r="Y287" s="8"/>
      <c r="Z287" s="8"/>
    </row>
    <row r="288" spans="23:26" ht="14.5" customHeight="1" x14ac:dyDescent="0.4">
      <c r="W288" s="13"/>
      <c r="X288" s="124"/>
      <c r="Y288" s="8"/>
      <c r="Z288" s="8"/>
    </row>
  </sheetData>
  <mergeCells count="4">
    <mergeCell ref="A1:F1"/>
    <mergeCell ref="A2:F2"/>
    <mergeCell ref="I5:L5"/>
    <mergeCell ref="I6:L6"/>
  </mergeCells>
  <printOptions horizontalCentered="1"/>
  <pageMargins left="0.25" right="0.25" top="0.75" bottom="0.75" header="0.3" footer="0.3"/>
  <pageSetup scale="67" orientation="landscape" r:id="rId1"/>
  <headerFooter>
    <oddFooter>&amp;RPage &amp;P of &amp;N</oddFooter>
  </headerFooter>
  <rowBreaks count="1" manualBreakCount="1">
    <brk id="20"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2"/>
  <sheetViews>
    <sheetView workbookViewId="0">
      <pane xSplit="6" ySplit="9" topLeftCell="G10" activePane="bottomRight" state="frozen"/>
      <selection pane="topRight" activeCell="G1" sqref="G1"/>
      <selection pane="bottomLeft" activeCell="A10" sqref="A10"/>
      <selection pane="bottomRight" activeCell="G10" sqref="G10"/>
    </sheetView>
  </sheetViews>
  <sheetFormatPr defaultColWidth="9.15234375" defaultRowHeight="14.6" x14ac:dyDescent="0.4"/>
  <cols>
    <col min="1" max="1" width="4.3828125" customWidth="1"/>
    <col min="2" max="2" width="29.84375" bestFit="1" customWidth="1"/>
    <col min="3" max="3" width="33.3828125" customWidth="1"/>
    <col min="4" max="4" width="11.3828125" bestFit="1" customWidth="1"/>
    <col min="5" max="5" width="14.69140625" bestFit="1" customWidth="1"/>
    <col min="6" max="6" width="3.84375" customWidth="1"/>
    <col min="7" max="7" width="14.69140625" bestFit="1" customWidth="1"/>
    <col min="8" max="12" width="13.69140625" customWidth="1"/>
    <col min="13" max="13" width="10.69140625" customWidth="1"/>
    <col min="14" max="14" width="10.53515625" bestFit="1" customWidth="1"/>
  </cols>
  <sheetData>
    <row r="1" spans="1:14" x14ac:dyDescent="0.4">
      <c r="B1" s="211" t="s">
        <v>27</v>
      </c>
      <c r="C1" s="211"/>
      <c r="D1" s="211"/>
      <c r="E1" s="211"/>
      <c r="F1" s="211"/>
      <c r="G1" s="211"/>
      <c r="H1" s="211"/>
      <c r="I1" s="211"/>
      <c r="J1" s="211"/>
      <c r="K1" s="211"/>
      <c r="L1" s="20"/>
    </row>
    <row r="2" spans="1:14" x14ac:dyDescent="0.4">
      <c r="B2" s="211" t="s">
        <v>153</v>
      </c>
      <c r="C2" s="211"/>
      <c r="D2" s="211"/>
      <c r="E2" s="211"/>
      <c r="F2" s="211"/>
      <c r="G2" s="211"/>
      <c r="H2" s="211"/>
      <c r="I2" s="211"/>
      <c r="J2" s="211"/>
      <c r="K2" s="211"/>
      <c r="L2" s="20"/>
    </row>
    <row r="4" spans="1:14" x14ac:dyDescent="0.4">
      <c r="E4" s="20" t="s">
        <v>506</v>
      </c>
      <c r="F4" s="20"/>
      <c r="G4" s="20" t="s">
        <v>507</v>
      </c>
      <c r="H4" s="20" t="s">
        <v>508</v>
      </c>
      <c r="I4" s="20" t="s">
        <v>509</v>
      </c>
      <c r="J4" s="20" t="s">
        <v>510</v>
      </c>
      <c r="K4" s="20" t="s">
        <v>511</v>
      </c>
      <c r="L4" s="20" t="s">
        <v>512</v>
      </c>
    </row>
    <row r="5" spans="1:14" x14ac:dyDescent="0.4">
      <c r="H5" s="20"/>
      <c r="I5" s="211" t="s">
        <v>152</v>
      </c>
      <c r="J5" s="211"/>
      <c r="K5" s="211"/>
      <c r="L5" s="211"/>
    </row>
    <row r="6" spans="1:14" x14ac:dyDescent="0.4">
      <c r="H6" s="13"/>
      <c r="I6" s="212" t="s">
        <v>770</v>
      </c>
      <c r="J6" s="212"/>
      <c r="K6" s="212"/>
      <c r="L6" s="212"/>
    </row>
    <row r="7" spans="1:14" x14ac:dyDescent="0.4">
      <c r="E7" s="20" t="s">
        <v>0</v>
      </c>
      <c r="F7" s="20"/>
      <c r="G7" s="20"/>
      <c r="H7" s="20" t="s">
        <v>0</v>
      </c>
      <c r="I7" s="20"/>
      <c r="J7" s="20"/>
      <c r="K7" s="20"/>
      <c r="L7" s="20"/>
    </row>
    <row r="8" spans="1:14" x14ac:dyDescent="0.4">
      <c r="C8" t="s">
        <v>179</v>
      </c>
      <c r="E8" s="20" t="s">
        <v>24</v>
      </c>
      <c r="F8" s="20"/>
      <c r="G8" s="20" t="s">
        <v>98</v>
      </c>
      <c r="H8" s="20" t="s">
        <v>151</v>
      </c>
      <c r="I8" s="20" t="s">
        <v>22</v>
      </c>
      <c r="J8" s="20" t="s">
        <v>19</v>
      </c>
      <c r="K8" s="20" t="s">
        <v>36</v>
      </c>
      <c r="L8" s="20" t="s">
        <v>748</v>
      </c>
    </row>
    <row r="9" spans="1:14" x14ac:dyDescent="0.4">
      <c r="C9" s="2" t="s">
        <v>180</v>
      </c>
      <c r="E9" s="13" t="s">
        <v>97</v>
      </c>
      <c r="F9" s="13"/>
      <c r="G9" s="13" t="s">
        <v>97</v>
      </c>
      <c r="H9" s="13" t="s">
        <v>97</v>
      </c>
      <c r="I9" s="13" t="s">
        <v>97</v>
      </c>
      <c r="J9" s="13" t="s">
        <v>97</v>
      </c>
      <c r="K9" s="13" t="s">
        <v>100</v>
      </c>
      <c r="L9" s="13" t="s">
        <v>97</v>
      </c>
    </row>
    <row r="11" spans="1:14" x14ac:dyDescent="0.4">
      <c r="A11">
        <v>1</v>
      </c>
      <c r="B11" t="s">
        <v>520</v>
      </c>
      <c r="C11" t="str">
        <f>CONCATENATE(Expenses!$AT$6, ", Line ",Expenses!A32)</f>
        <v>Schedule C-1.0, Line 24</v>
      </c>
      <c r="D11" s="20" t="s">
        <v>173</v>
      </c>
      <c r="E11" s="1">
        <f>+Expenses!E32</f>
        <v>64362177</v>
      </c>
      <c r="G11" s="1">
        <f>E11-H11</f>
        <v>64362177</v>
      </c>
      <c r="H11" s="1">
        <f>+Expenses!AO32</f>
        <v>0</v>
      </c>
      <c r="I11" s="1">
        <f>+Expenses!AE32</f>
        <v>0</v>
      </c>
      <c r="J11" s="1">
        <f>+Expenses!AG32</f>
        <v>0</v>
      </c>
      <c r="K11" s="1">
        <f>+Expenses!AI32</f>
        <v>0</v>
      </c>
      <c r="L11" s="1">
        <f>+Expenses!AK32</f>
        <v>0</v>
      </c>
      <c r="M11" s="1"/>
      <c r="N11" t="s">
        <v>505</v>
      </c>
    </row>
    <row r="12" spans="1:14" x14ac:dyDescent="0.4">
      <c r="A12">
        <f>+A11+1</f>
        <v>2</v>
      </c>
      <c r="B12" t="s">
        <v>521</v>
      </c>
      <c r="C12" t="str">
        <f>CONCATENATE(Expenses!$AT$6, ", Line ",Expenses!A55)</f>
        <v>Schedule C-1.0, Line 47</v>
      </c>
      <c r="D12" s="20" t="s">
        <v>173</v>
      </c>
      <c r="E12" s="1">
        <f>+Expenses!E55</f>
        <v>77834651</v>
      </c>
      <c r="F12" s="1"/>
      <c r="G12" s="1">
        <f t="shared" ref="G12:G27" si="0">E12-H12</f>
        <v>77834651</v>
      </c>
      <c r="H12" s="1">
        <f>+Expenses!AO55</f>
        <v>0</v>
      </c>
      <c r="I12" s="1">
        <f>+Expenses!AE55</f>
        <v>0</v>
      </c>
      <c r="J12" s="1">
        <f>+Expenses!AG55</f>
        <v>0</v>
      </c>
      <c r="K12" s="1">
        <f>+Expenses!AI55</f>
        <v>0</v>
      </c>
      <c r="L12" s="1">
        <f>+Expenses!AK55</f>
        <v>0</v>
      </c>
    </row>
    <row r="13" spans="1:14" x14ac:dyDescent="0.4">
      <c r="A13">
        <f t="shared" ref="A13:A40" si="1">+A12+1</f>
        <v>3</v>
      </c>
      <c r="B13" t="s">
        <v>154</v>
      </c>
      <c r="C13" t="str">
        <f>CONCATENATE(Expenses!$AT$6, ", Line ",Expenses!A66)</f>
        <v>Schedule C-1.0, Line 58</v>
      </c>
      <c r="D13" s="20" t="s">
        <v>173</v>
      </c>
      <c r="E13" s="1">
        <f>+Expenses!E66</f>
        <v>193193362</v>
      </c>
      <c r="F13" s="1"/>
      <c r="G13" s="1">
        <f>E13-H13</f>
        <v>193172499.60958546</v>
      </c>
      <c r="H13" s="1">
        <f>+Expenses!AO66</f>
        <v>20862.390414527636</v>
      </c>
      <c r="I13" s="1">
        <f>+Expenses!AE66</f>
        <v>2521.143928766438</v>
      </c>
      <c r="J13" s="1">
        <f>+Expenses!AG66</f>
        <v>1892.2041703398836</v>
      </c>
      <c r="K13" s="1">
        <f>+Expenses!AI66</f>
        <v>16449.042315421313</v>
      </c>
      <c r="L13" s="1">
        <f>+Expenses!AK66</f>
        <v>0</v>
      </c>
    </row>
    <row r="14" spans="1:14" x14ac:dyDescent="0.4">
      <c r="A14">
        <f t="shared" si="1"/>
        <v>4</v>
      </c>
      <c r="B14" t="s">
        <v>1103</v>
      </c>
      <c r="C14" t="str">
        <f>CONCATENATE(Expenses!$AT$6, ", Line ",Expenses!A83)</f>
        <v>Schedule C-1.0, Line 75</v>
      </c>
      <c r="D14" s="20" t="s">
        <v>173</v>
      </c>
      <c r="E14" s="1">
        <f>Expenses!E83</f>
        <v>0</v>
      </c>
      <c r="F14" s="1"/>
      <c r="G14" s="1">
        <f t="shared" ref="G14:G16" si="2">E14-H14</f>
        <v>0</v>
      </c>
      <c r="H14" s="1">
        <f>Expenses!AO83</f>
        <v>0</v>
      </c>
      <c r="I14" s="1">
        <f>Expenses!AE83</f>
        <v>0</v>
      </c>
      <c r="J14" s="1">
        <f>Expenses!AG83</f>
        <v>0</v>
      </c>
      <c r="K14" s="1">
        <f>Expenses!AI83</f>
        <v>0</v>
      </c>
      <c r="L14" s="1">
        <f>Expenses!AK83</f>
        <v>0</v>
      </c>
    </row>
    <row r="15" spans="1:14" x14ac:dyDescent="0.4">
      <c r="A15">
        <f t="shared" si="1"/>
        <v>5</v>
      </c>
      <c r="B15" t="s">
        <v>1104</v>
      </c>
      <c r="C15" t="str">
        <f>CONCATENATE(Expenses!$AT$6, ", Line ",Expenses!A116)</f>
        <v>Schedule C-1.0, Line 108</v>
      </c>
      <c r="D15" s="20" t="s">
        <v>173</v>
      </c>
      <c r="E15" s="1">
        <f>Expenses!E100</f>
        <v>0</v>
      </c>
      <c r="F15" s="1"/>
      <c r="G15" s="1">
        <f t="shared" si="2"/>
        <v>0</v>
      </c>
      <c r="H15" s="1">
        <f>Expenses!AO100</f>
        <v>0</v>
      </c>
      <c r="I15" s="1">
        <f>Expenses!AE100</f>
        <v>0</v>
      </c>
      <c r="J15" s="1">
        <f>Expenses!AG100</f>
        <v>0</v>
      </c>
      <c r="K15" s="1">
        <f>Expenses!AI100</f>
        <v>0</v>
      </c>
      <c r="L15" s="1">
        <f>Expenses!AK100</f>
        <v>0</v>
      </c>
    </row>
    <row r="16" spans="1:14" x14ac:dyDescent="0.4">
      <c r="A16">
        <f t="shared" si="1"/>
        <v>6</v>
      </c>
      <c r="B16" t="s">
        <v>1105</v>
      </c>
      <c r="C16" t="str">
        <f>CONCATENATE(Expenses!$AT$6, ", Line ",Expenses!A87)</f>
        <v>Schedule C-1.0, Line 79</v>
      </c>
      <c r="D16" s="20" t="s">
        <v>173</v>
      </c>
      <c r="E16" s="1">
        <f>Expenses!E120</f>
        <v>0</v>
      </c>
      <c r="F16" s="1"/>
      <c r="G16" s="1">
        <f t="shared" si="2"/>
        <v>0</v>
      </c>
      <c r="H16" s="1">
        <f>Expenses!AO120</f>
        <v>0</v>
      </c>
      <c r="I16" s="1">
        <f>Expenses!AE120</f>
        <v>0</v>
      </c>
      <c r="J16" s="1">
        <f>Expenses!AG120</f>
        <v>0</v>
      </c>
      <c r="K16" s="1">
        <f>Expenses!AI120</f>
        <v>0</v>
      </c>
      <c r="L16" s="1">
        <f>Expenses!AK120</f>
        <v>0</v>
      </c>
    </row>
    <row r="17" spans="1:12" x14ac:dyDescent="0.4">
      <c r="A17">
        <f t="shared" si="1"/>
        <v>7</v>
      </c>
      <c r="B17" t="s">
        <v>155</v>
      </c>
      <c r="C17" t="str">
        <f>CONCATENATE(Expenses!$AT$6, ", Line ",Expenses!A180)</f>
        <v>Schedule C-1.0, Line 172</v>
      </c>
      <c r="D17" s="20" t="s">
        <v>173</v>
      </c>
      <c r="E17" s="1">
        <f>+Expenses!E180</f>
        <v>115549749</v>
      </c>
      <c r="F17" s="1"/>
      <c r="G17" s="1">
        <f t="shared" si="0"/>
        <v>115053852.18609673</v>
      </c>
      <c r="H17" s="1">
        <f>+Expenses!AO180</f>
        <v>495896.81390326557</v>
      </c>
      <c r="I17" s="1">
        <f>+Expenses!AE180</f>
        <v>35865.155067161038</v>
      </c>
      <c r="J17" s="1">
        <f>+Expenses!AG180</f>
        <v>3841.2852019002376</v>
      </c>
      <c r="K17" s="1">
        <f>+Expenses!AI180</f>
        <v>456190.37363420427</v>
      </c>
      <c r="L17" s="1">
        <f>+Expenses!AK180</f>
        <v>0</v>
      </c>
    </row>
    <row r="18" spans="1:12" x14ac:dyDescent="0.4">
      <c r="A18">
        <f t="shared" si="1"/>
        <v>8</v>
      </c>
      <c r="B18" t="s">
        <v>522</v>
      </c>
      <c r="C18" t="str">
        <f>CONCATENATE(Expenses!$AT$6, ", Line ",Expenses!A201)</f>
        <v>Schedule C-1.0, Line 193</v>
      </c>
      <c r="D18" s="20" t="s">
        <v>173</v>
      </c>
      <c r="E18" s="1">
        <f>+Expenses!E201</f>
        <v>6126267</v>
      </c>
      <c r="F18" s="1"/>
      <c r="G18" s="1">
        <f t="shared" si="0"/>
        <v>6126267</v>
      </c>
      <c r="H18" s="1">
        <f>+Expenses!AO201</f>
        <v>0</v>
      </c>
      <c r="I18" s="1">
        <f>+Expenses!AE201</f>
        <v>0</v>
      </c>
      <c r="J18" s="1">
        <f>+Expenses!AG201</f>
        <v>0</v>
      </c>
      <c r="K18" s="1">
        <f>+Expenses!AI201</f>
        <v>0</v>
      </c>
      <c r="L18" s="1">
        <f>Expenses!AK201</f>
        <v>0</v>
      </c>
    </row>
    <row r="19" spans="1:12" x14ac:dyDescent="0.4">
      <c r="A19">
        <f t="shared" si="1"/>
        <v>9</v>
      </c>
      <c r="B19" t="s">
        <v>1102</v>
      </c>
      <c r="C19" t="str">
        <f>CONCATENATE(Expenses!$AT$6, ", Line ",Expenses!A231)</f>
        <v>Schedule C-1.0, Line 223</v>
      </c>
      <c r="D19" s="20" t="s">
        <v>173</v>
      </c>
      <c r="E19" s="1">
        <f>Expenses!E231</f>
        <v>0</v>
      </c>
      <c r="F19" s="1"/>
      <c r="G19" s="1">
        <f t="shared" si="0"/>
        <v>0</v>
      </c>
      <c r="H19" s="1">
        <f>Expenses!AO231</f>
        <v>0</v>
      </c>
      <c r="I19" s="1">
        <f>+Expenses!AE231</f>
        <v>0</v>
      </c>
      <c r="J19" s="1">
        <f>+Expenses!AG231</f>
        <v>0</v>
      </c>
      <c r="K19" s="1">
        <f>+Expenses!AI231</f>
        <v>0</v>
      </c>
      <c r="L19" s="1">
        <f>+Expenses!AK231</f>
        <v>0</v>
      </c>
    </row>
    <row r="20" spans="1:12" x14ac:dyDescent="0.4">
      <c r="A20">
        <f t="shared" si="1"/>
        <v>10</v>
      </c>
      <c r="B20" t="s">
        <v>769</v>
      </c>
      <c r="C20" t="str">
        <f>CONCATENATE(Expenses!$AT$6, ", Line ",Expenses!A278)</f>
        <v>Schedule C-1.0, Line 270</v>
      </c>
      <c r="D20" s="20" t="s">
        <v>173</v>
      </c>
      <c r="E20" s="1">
        <f>+Expenses!E278</f>
        <v>3223671</v>
      </c>
      <c r="F20" s="1"/>
      <c r="G20" s="1">
        <f t="shared" si="0"/>
        <v>3045028.6492611431</v>
      </c>
      <c r="H20" s="1">
        <f>+Expenses!AO278</f>
        <v>178642.35073885674</v>
      </c>
      <c r="I20" s="1">
        <f>+Expenses!AE278</f>
        <v>1355.5928888567616</v>
      </c>
      <c r="J20" s="1">
        <f>+Expenses!AG278</f>
        <v>5595.5172599999996</v>
      </c>
      <c r="K20" s="1">
        <f>+Expenses!AI278</f>
        <v>171691.24059</v>
      </c>
      <c r="L20" s="1">
        <f>+Expenses!AK278</f>
        <v>0</v>
      </c>
    </row>
    <row r="21" spans="1:12" x14ac:dyDescent="0.4">
      <c r="A21">
        <f t="shared" si="1"/>
        <v>11</v>
      </c>
      <c r="B21" t="s">
        <v>523</v>
      </c>
      <c r="C21" t="str">
        <f>CONCATENATE(Expenses!$AT$6, ", Line ",Expenses!A286)</f>
        <v>Schedule C-1.0, Line 278</v>
      </c>
      <c r="D21" s="20" t="s">
        <v>173</v>
      </c>
      <c r="E21" s="1">
        <f>+Expenses!E286</f>
        <v>1368505</v>
      </c>
      <c r="F21" s="1"/>
      <c r="G21" s="1">
        <f t="shared" si="0"/>
        <v>1368505</v>
      </c>
      <c r="H21" s="1">
        <f>+Expenses!AO286</f>
        <v>0</v>
      </c>
      <c r="I21" s="1">
        <f>+Expenses!AE286</f>
        <v>0</v>
      </c>
      <c r="J21" s="1">
        <f>+Expenses!AG286</f>
        <v>0</v>
      </c>
      <c r="K21" s="1">
        <f>+Expenses!AI286</f>
        <v>0</v>
      </c>
      <c r="L21" s="1">
        <f>+Expenses!AK286</f>
        <v>0</v>
      </c>
    </row>
    <row r="22" spans="1:12" x14ac:dyDescent="0.4">
      <c r="A22">
        <f t="shared" si="1"/>
        <v>12</v>
      </c>
      <c r="B22" t="s">
        <v>524</v>
      </c>
      <c r="C22" t="str">
        <f>CONCATENATE(Expenses!$AT$6, ", Line ",Expenses!A293)</f>
        <v>Schedule C-1.0, Line 285</v>
      </c>
      <c r="D22" s="20" t="s">
        <v>173</v>
      </c>
      <c r="E22" s="1">
        <f>+Expenses!E293</f>
        <v>0</v>
      </c>
      <c r="F22" s="1"/>
      <c r="G22" s="1">
        <f t="shared" si="0"/>
        <v>0</v>
      </c>
      <c r="H22" s="1">
        <f>+Expenses!AO293</f>
        <v>0</v>
      </c>
      <c r="I22" s="1">
        <f>+Expenses!AE293</f>
        <v>0</v>
      </c>
      <c r="J22" s="1">
        <f>+Expenses!AG293</f>
        <v>0</v>
      </c>
      <c r="K22" s="1">
        <f>+Expenses!AI293</f>
        <v>0</v>
      </c>
      <c r="L22" s="1">
        <f>+Expenses!AK293</f>
        <v>0</v>
      </c>
    </row>
    <row r="23" spans="1:12" x14ac:dyDescent="0.4">
      <c r="A23">
        <f t="shared" si="1"/>
        <v>13</v>
      </c>
      <c r="B23" t="s">
        <v>53</v>
      </c>
      <c r="C23" t="str">
        <f>CONCATENATE(Expenses!$AT$6, ", Line ",Expenses!A300)</f>
        <v>Schedule C-1.0, Line 292</v>
      </c>
      <c r="D23" s="20" t="s">
        <v>173</v>
      </c>
      <c r="E23" s="1">
        <f>+Expenses!E300</f>
        <v>0</v>
      </c>
      <c r="F23" s="1"/>
      <c r="G23" s="1">
        <f t="shared" si="0"/>
        <v>0</v>
      </c>
      <c r="H23" s="1">
        <f>+Expenses!AO300</f>
        <v>0</v>
      </c>
      <c r="I23" s="1">
        <f>+Expenses!AE300</f>
        <v>0</v>
      </c>
      <c r="J23" s="1">
        <f>+Expenses!AG300</f>
        <v>0</v>
      </c>
      <c r="K23" s="1">
        <f>+Expenses!AI300</f>
        <v>0</v>
      </c>
      <c r="L23" s="1">
        <f>+Expenses!AJ300</f>
        <v>0</v>
      </c>
    </row>
    <row r="24" spans="1:12" x14ac:dyDescent="0.4">
      <c r="A24">
        <f t="shared" si="1"/>
        <v>14</v>
      </c>
      <c r="B24" t="s">
        <v>156</v>
      </c>
      <c r="C24" t="str">
        <f>CONCATENATE(Expenses!$AT$6, ", Line ",Expenses!A331)</f>
        <v>Schedule C-1.0, Line 323</v>
      </c>
      <c r="D24" s="20" t="s">
        <v>173</v>
      </c>
      <c r="E24" s="1">
        <f>+Expenses!E331</f>
        <v>31683540</v>
      </c>
      <c r="F24" s="1"/>
      <c r="G24" s="1">
        <f t="shared" si="0"/>
        <v>31376121.597371712</v>
      </c>
      <c r="H24" s="1">
        <f>+Expenses!AO331</f>
        <v>307418.40262828779</v>
      </c>
      <c r="I24" s="1">
        <f>+Expenses!AE331</f>
        <v>30717.465493280542</v>
      </c>
      <c r="J24" s="1">
        <f>+Expenses!AG331</f>
        <v>58710.120098093066</v>
      </c>
      <c r="K24" s="1">
        <f>+Expenses!AI331</f>
        <v>217990.81703691423</v>
      </c>
      <c r="L24" s="1">
        <f>+Expenses!AK331</f>
        <v>0</v>
      </c>
    </row>
    <row r="25" spans="1:12" x14ac:dyDescent="0.4">
      <c r="A25">
        <f t="shared" si="1"/>
        <v>15</v>
      </c>
      <c r="B25" t="s">
        <v>1</v>
      </c>
      <c r="C25" t="str">
        <f>CONCATENATE(Expenses!$AT$6, ", Line ",Expenses!A354)</f>
        <v>Schedule C-1.0, Line 346</v>
      </c>
      <c r="D25" s="20" t="s">
        <v>173</v>
      </c>
      <c r="E25" s="1">
        <f>+Expenses!E354</f>
        <v>61503117</v>
      </c>
      <c r="F25" s="1"/>
      <c r="G25" s="1">
        <f t="shared" si="0"/>
        <v>60367414.457287207</v>
      </c>
      <c r="H25" s="1">
        <f>+Expenses!AO354</f>
        <v>1135702.5427127907</v>
      </c>
      <c r="I25" s="1">
        <f>+Expenses!AE354</f>
        <v>54934.060673342661</v>
      </c>
      <c r="J25" s="1">
        <f>+Expenses!AG354</f>
        <v>441707.72497631604</v>
      </c>
      <c r="K25" s="1">
        <f>+Expenses!AI354</f>
        <v>639060.75706313178</v>
      </c>
      <c r="L25" s="1">
        <f>+Expenses!AK354</f>
        <v>0</v>
      </c>
    </row>
    <row r="26" spans="1:12" x14ac:dyDescent="0.4">
      <c r="A26">
        <f t="shared" si="1"/>
        <v>16</v>
      </c>
      <c r="B26" t="s">
        <v>157</v>
      </c>
      <c r="C26" t="str">
        <f>CONCATENATE(Expenses!$AT$6, ", Line ",Expenses!A368)</f>
        <v>Schedule C-1.0, Line 360</v>
      </c>
      <c r="D26" s="20" t="s">
        <v>173</v>
      </c>
      <c r="E26" s="1">
        <f>+Expenses!E368</f>
        <v>5433140</v>
      </c>
      <c r="F26" s="1"/>
      <c r="G26" s="1">
        <f t="shared" si="0"/>
        <v>5264053.0441907803</v>
      </c>
      <c r="H26" s="1">
        <f>+Expenses!AO368</f>
        <v>169086.9558092198</v>
      </c>
      <c r="I26" s="1">
        <f>+Expenses!AE368</f>
        <v>21619.894233179635</v>
      </c>
      <c r="J26" s="1">
        <f>+Expenses!AG368</f>
        <v>33561.020855131886</v>
      </c>
      <c r="K26" s="1">
        <f>+Expenses!AI368</f>
        <v>113906.04072090828</v>
      </c>
      <c r="L26" s="1">
        <f>+Expenses!AK368</f>
        <v>0</v>
      </c>
    </row>
    <row r="27" spans="1:12" x14ac:dyDescent="0.4">
      <c r="A27">
        <f t="shared" si="1"/>
        <v>17</v>
      </c>
      <c r="B27" t="s">
        <v>148</v>
      </c>
      <c r="C27" t="str">
        <f>CONCATENATE(Expenses!$AT$6, ", Line ",Expenses!A377)</f>
        <v>Schedule C-1.0, Line 369</v>
      </c>
      <c r="D27" s="20" t="s">
        <v>173</v>
      </c>
      <c r="E27" s="1">
        <f>+Expenses!E377</f>
        <v>26230414</v>
      </c>
      <c r="F27" s="1"/>
      <c r="G27" s="1">
        <f t="shared" si="0"/>
        <v>24670339.658050787</v>
      </c>
      <c r="H27" s="1">
        <f>+Expenses!AO377</f>
        <v>1560074.3419492119</v>
      </c>
      <c r="I27" s="1">
        <f>+Expenses!AE377</f>
        <v>232968.94080610338</v>
      </c>
      <c r="J27" s="1">
        <f>+Expenses!AG377</f>
        <v>397823.12377774453</v>
      </c>
      <c r="K27" s="1">
        <f>+Expenses!AI377</f>
        <v>929282.27736536402</v>
      </c>
      <c r="L27" s="1">
        <f>+Expenses!AK377</f>
        <v>0</v>
      </c>
    </row>
    <row r="28" spans="1:12" x14ac:dyDescent="0.4">
      <c r="A28">
        <f t="shared" si="1"/>
        <v>18</v>
      </c>
      <c r="B28" t="s">
        <v>150</v>
      </c>
      <c r="C28" t="str">
        <f>CONCATENATE("Sum Line ",A11," to Line ",A27)</f>
        <v>Sum Line 1 to Line 17</v>
      </c>
      <c r="D28" s="20" t="s">
        <v>173</v>
      </c>
      <c r="E28" s="1">
        <f>SUM(E11:E27)</f>
        <v>586508593</v>
      </c>
      <c r="F28" s="1"/>
      <c r="G28" s="1">
        <f>SUM(G11:G27)</f>
        <v>582640909.20184374</v>
      </c>
      <c r="H28" s="1">
        <f>SUM(H11:H27)</f>
        <v>3867683.7981561599</v>
      </c>
      <c r="I28" s="1">
        <f t="shared" ref="I28:L28" si="3">SUM(I11:I27)</f>
        <v>379982.25309069047</v>
      </c>
      <c r="J28" s="1">
        <f>SUM(J11:J27)</f>
        <v>943130.99633952556</v>
      </c>
      <c r="K28" s="1">
        <f>SUM(K11:K27)</f>
        <v>2544570.548725944</v>
      </c>
      <c r="L28" s="1">
        <f t="shared" si="3"/>
        <v>0</v>
      </c>
    </row>
    <row r="29" spans="1:12" x14ac:dyDescent="0.4">
      <c r="A29">
        <f t="shared" si="1"/>
        <v>19</v>
      </c>
      <c r="B29" t="s">
        <v>16</v>
      </c>
      <c r="C29" t="str">
        <f>CONCATENATE(Expenses!$AT$6, ", Line ",Expenses!A380)</f>
        <v>Schedule C-1.0, Line 372</v>
      </c>
      <c r="D29" s="20" t="s">
        <v>173</v>
      </c>
      <c r="E29" s="1"/>
      <c r="H29" s="19"/>
      <c r="I29" s="19">
        <f>+Expenses!AE380</f>
        <v>122432.71745148713</v>
      </c>
      <c r="J29" s="19">
        <f>+Expenses!AG380</f>
        <v>175993.23886094571</v>
      </c>
      <c r="K29" s="19">
        <f>+Expenses!AI380</f>
        <v>489857.95424885134</v>
      </c>
      <c r="L29" s="19">
        <f>+Expenses!AK380</f>
        <v>0</v>
      </c>
    </row>
    <row r="30" spans="1:12" x14ac:dyDescent="0.4">
      <c r="A30">
        <f t="shared" si="1"/>
        <v>20</v>
      </c>
      <c r="B30" t="s">
        <v>17</v>
      </c>
      <c r="C30" t="s">
        <v>768</v>
      </c>
      <c r="D30" s="20" t="s">
        <v>173</v>
      </c>
      <c r="E30" s="19"/>
      <c r="H30" s="19">
        <f>SUM(H28:H29)</f>
        <v>3867683.7981561599</v>
      </c>
      <c r="I30" s="19">
        <f>SUM(I28:I29)</f>
        <v>502414.97054217762</v>
      </c>
      <c r="J30" s="19">
        <f>SUM(J28:J29)</f>
        <v>1119124.2352004712</v>
      </c>
      <c r="K30" s="19">
        <f>SUM(K28:K29)</f>
        <v>3034428.5029747952</v>
      </c>
      <c r="L30" s="19">
        <f>SUM(L28:L29)</f>
        <v>0</v>
      </c>
    </row>
    <row r="31" spans="1:12" x14ac:dyDescent="0.4">
      <c r="A31">
        <f t="shared" si="1"/>
        <v>21</v>
      </c>
      <c r="D31" s="20"/>
    </row>
    <row r="32" spans="1:12" x14ac:dyDescent="0.4">
      <c r="A32">
        <f t="shared" si="1"/>
        <v>22</v>
      </c>
      <c r="B32" t="s">
        <v>18</v>
      </c>
      <c r="C32" t="str">
        <f>CONCATENATE(Usage!R6, ", L",Usage!A55, ", L",Usage!A13, ", L",Usage!A27, ", L",Usage!A53)</f>
        <v>Schedule E-1.0, L, L6, L, L</v>
      </c>
      <c r="D32" s="20" t="s">
        <v>160</v>
      </c>
      <c r="H32" s="1">
        <f>+Usage!P16</f>
        <v>3448954.5999999996</v>
      </c>
      <c r="I32" s="1">
        <f>+Usage!P8</f>
        <v>131212.30000000002</v>
      </c>
      <c r="J32" s="1">
        <f>+Usage!P10</f>
        <v>216102.70000000004</v>
      </c>
      <c r="K32" s="1">
        <f>+Usage!P12</f>
        <v>3101639.5999999992</v>
      </c>
      <c r="L32" s="1">
        <f>+Usage!P14</f>
        <v>0</v>
      </c>
    </row>
    <row r="33" spans="1:14" x14ac:dyDescent="0.4">
      <c r="A33">
        <f t="shared" si="1"/>
        <v>23</v>
      </c>
      <c r="D33" s="20"/>
      <c r="H33" s="1"/>
      <c r="I33" s="1"/>
      <c r="J33" s="1"/>
      <c r="K33" s="1"/>
      <c r="L33" s="1"/>
    </row>
    <row r="34" spans="1:14" x14ac:dyDescent="0.4">
      <c r="A34">
        <f t="shared" si="1"/>
        <v>24</v>
      </c>
      <c r="D34" s="20"/>
      <c r="H34" s="1"/>
      <c r="I34" s="1"/>
      <c r="J34" s="1"/>
      <c r="K34" s="1"/>
      <c r="L34" s="1"/>
    </row>
    <row r="35" spans="1:14" x14ac:dyDescent="0.4">
      <c r="A35">
        <f t="shared" si="1"/>
        <v>25</v>
      </c>
      <c r="B35" s="21" t="s">
        <v>158</v>
      </c>
      <c r="D35" s="20"/>
      <c r="H35" s="1"/>
      <c r="I35" s="1"/>
      <c r="J35" s="1"/>
      <c r="K35" s="1"/>
      <c r="L35" s="1"/>
    </row>
    <row r="36" spans="1:14" x14ac:dyDescent="0.4">
      <c r="A36">
        <f t="shared" si="1"/>
        <v>26</v>
      </c>
      <c r="B36" t="s">
        <v>174</v>
      </c>
      <c r="C36" t="str">
        <f>CONCATENATE("Line ",A37, " * 12")</f>
        <v>Line 27 * 12</v>
      </c>
      <c r="D36" s="20" t="s">
        <v>181</v>
      </c>
      <c r="H36" s="16">
        <f>IFERROR(+H37*12,0)</f>
        <v>13.440000000000001</v>
      </c>
      <c r="I36" s="16">
        <f>IFERROR(+I37*12,0)</f>
        <v>45.96</v>
      </c>
      <c r="J36" s="16">
        <f>IFERROR(+J37*12,0)</f>
        <v>62.16</v>
      </c>
      <c r="K36" s="16">
        <f>IFERROR(+K37*12,0)</f>
        <v>11.76</v>
      </c>
      <c r="L36" s="16">
        <f>IFERROR(+L37*12,0)</f>
        <v>0</v>
      </c>
    </row>
    <row r="37" spans="1:14" x14ac:dyDescent="0.4">
      <c r="A37">
        <f t="shared" si="1"/>
        <v>27</v>
      </c>
      <c r="B37" t="s">
        <v>175</v>
      </c>
      <c r="C37" t="str">
        <f>CONCATENATE("Line ",A30, " /", " Line ", A32)</f>
        <v>Line 20 / Line 22</v>
      </c>
      <c r="D37" s="20" t="s">
        <v>159</v>
      </c>
      <c r="H37" s="16">
        <f t="shared" ref="H37:J37" si="4">IFERROR(ROUND(+H30/H32,2),0)</f>
        <v>1.1200000000000001</v>
      </c>
      <c r="I37" s="16">
        <f t="shared" si="4"/>
        <v>3.83</v>
      </c>
      <c r="J37" s="16">
        <f t="shared" si="4"/>
        <v>5.18</v>
      </c>
      <c r="K37" s="16">
        <f>IFERROR(ROUND(+K30/K32,2),0)</f>
        <v>0.98</v>
      </c>
      <c r="L37" s="16">
        <f>IFERROR(ROUND(+L30/L32,2),0)</f>
        <v>0</v>
      </c>
      <c r="N37" s="87"/>
    </row>
    <row r="38" spans="1:14" x14ac:dyDescent="0.4">
      <c r="A38">
        <f t="shared" si="1"/>
        <v>28</v>
      </c>
      <c r="B38" t="s">
        <v>176</v>
      </c>
      <c r="C38" t="str">
        <f>CONCATENATE("Line ",A36, " / 52")</f>
        <v>Line 26 / 52</v>
      </c>
      <c r="D38" s="20" t="s">
        <v>182</v>
      </c>
      <c r="H38" s="50">
        <f>+H36/52</f>
        <v>0.25846153846153846</v>
      </c>
      <c r="I38" s="50">
        <f>+I36/52</f>
        <v>0.88384615384615384</v>
      </c>
      <c r="J38" s="50">
        <f>+J36/52</f>
        <v>1.1953846153846153</v>
      </c>
      <c r="K38" s="50">
        <f>+K36/52</f>
        <v>0.22615384615384615</v>
      </c>
      <c r="L38" s="50">
        <f>+L36/52</f>
        <v>0</v>
      </c>
    </row>
    <row r="39" spans="1:14" x14ac:dyDescent="0.4">
      <c r="A39">
        <f t="shared" si="1"/>
        <v>29</v>
      </c>
      <c r="B39" t="s">
        <v>177</v>
      </c>
      <c r="C39" t="str">
        <f>CONCATENATE("Line ",A38, " / 5")</f>
        <v>Line 28 / 5</v>
      </c>
      <c r="D39" s="20" t="s">
        <v>183</v>
      </c>
      <c r="H39" s="50">
        <f>+H38/5</f>
        <v>5.169230769230769E-2</v>
      </c>
      <c r="I39" s="50">
        <f t="shared" ref="I39:J39" si="5">+I38/5</f>
        <v>0.17676923076923076</v>
      </c>
      <c r="J39" s="50">
        <f t="shared" si="5"/>
        <v>0.23907692307692305</v>
      </c>
      <c r="K39" s="50">
        <f>+K38/5</f>
        <v>4.5230769230769227E-2</v>
      </c>
      <c r="L39" s="50">
        <f t="shared" ref="L39" si="6">+L38/5</f>
        <v>0</v>
      </c>
    </row>
    <row r="40" spans="1:14" x14ac:dyDescent="0.4">
      <c r="A40">
        <f t="shared" si="1"/>
        <v>30</v>
      </c>
      <c r="B40" t="s">
        <v>178</v>
      </c>
      <c r="C40" t="str">
        <f>CONCATENATE("Line ",A39, " / 16")</f>
        <v>Line 29 / 16</v>
      </c>
      <c r="D40" s="20" t="s">
        <v>184</v>
      </c>
      <c r="H40" s="50">
        <f>+H39/16</f>
        <v>3.2307692307692306E-3</v>
      </c>
      <c r="I40" s="50">
        <f>+I39/16</f>
        <v>1.1048076923076923E-2</v>
      </c>
      <c r="J40" s="50">
        <f>+J39/16</f>
        <v>1.4942307692307691E-2</v>
      </c>
      <c r="K40" s="50">
        <f>+K39/16</f>
        <v>2.8269230769230767E-3</v>
      </c>
      <c r="L40" s="50">
        <f>+L39/16</f>
        <v>0</v>
      </c>
    </row>
    <row r="43" spans="1:14" x14ac:dyDescent="0.4">
      <c r="G43" s="1"/>
      <c r="H43" s="1"/>
      <c r="I43" s="1"/>
      <c r="J43" s="1"/>
      <c r="K43" s="1"/>
      <c r="L43" s="1"/>
    </row>
    <row r="44" spans="1:14" x14ac:dyDescent="0.4">
      <c r="D44" s="20"/>
      <c r="G44" s="1"/>
      <c r="H44" s="16"/>
      <c r="I44" s="16"/>
      <c r="J44" s="16"/>
      <c r="K44" s="16"/>
      <c r="L44" s="1"/>
    </row>
    <row r="45" spans="1:14" x14ac:dyDescent="0.4">
      <c r="D45" s="20"/>
      <c r="G45" s="19"/>
      <c r="H45" s="16"/>
      <c r="I45" s="16"/>
      <c r="J45" s="16"/>
      <c r="K45" s="16"/>
      <c r="L45" s="19"/>
    </row>
    <row r="46" spans="1:14" x14ac:dyDescent="0.4">
      <c r="D46" s="20"/>
      <c r="H46" s="50"/>
      <c r="I46" s="50"/>
      <c r="J46" s="50"/>
      <c r="K46" s="50"/>
    </row>
    <row r="47" spans="1:14" x14ac:dyDescent="0.4">
      <c r="D47" s="20"/>
      <c r="G47" s="8"/>
      <c r="H47" s="1"/>
      <c r="I47" s="1"/>
      <c r="J47" s="1"/>
      <c r="K47" s="1"/>
    </row>
    <row r="48" spans="1:14" x14ac:dyDescent="0.4">
      <c r="D48" s="20"/>
      <c r="G48" s="1"/>
      <c r="H48" s="1"/>
      <c r="I48" s="1"/>
      <c r="J48" s="1"/>
      <c r="K48" s="1"/>
      <c r="L48" s="1"/>
    </row>
    <row r="49" spans="7:12" x14ac:dyDescent="0.4">
      <c r="G49" s="1"/>
      <c r="H49" s="1"/>
      <c r="I49" s="1"/>
      <c r="J49" s="1"/>
      <c r="K49" s="1"/>
      <c r="L49" s="1"/>
    </row>
    <row r="50" spans="7:12" x14ac:dyDescent="0.4">
      <c r="G50" s="8"/>
      <c r="H50" s="8"/>
      <c r="I50" s="8"/>
      <c r="J50" s="8"/>
      <c r="K50" s="8"/>
      <c r="L50" s="19"/>
    </row>
    <row r="51" spans="7:12" x14ac:dyDescent="0.4">
      <c r="G51" s="8"/>
      <c r="H51" s="8"/>
      <c r="I51" s="8"/>
      <c r="J51" s="8"/>
      <c r="K51" s="8"/>
    </row>
    <row r="52" spans="7:12" x14ac:dyDescent="0.4">
      <c r="G52" s="8"/>
      <c r="H52" s="8"/>
      <c r="I52" s="8"/>
      <c r="J52" s="8"/>
      <c r="K52" s="8"/>
    </row>
    <row r="53" spans="7:12" x14ac:dyDescent="0.4">
      <c r="G53" s="8"/>
      <c r="H53" s="8"/>
      <c r="I53" s="8"/>
      <c r="J53" s="8"/>
      <c r="K53" s="8"/>
    </row>
    <row r="54" spans="7:12" x14ac:dyDescent="0.4">
      <c r="G54" s="8"/>
      <c r="H54" s="8"/>
      <c r="I54" s="8"/>
      <c r="J54" s="8"/>
      <c r="K54" s="8"/>
    </row>
    <row r="55" spans="7:12" x14ac:dyDescent="0.4">
      <c r="G55" s="8"/>
      <c r="H55" s="8"/>
      <c r="I55" s="8"/>
      <c r="J55" s="8"/>
      <c r="K55" s="8"/>
    </row>
    <row r="56" spans="7:12" x14ac:dyDescent="0.4">
      <c r="G56" s="8"/>
      <c r="H56" s="8"/>
      <c r="I56" s="8"/>
      <c r="J56" s="8"/>
      <c r="K56" s="8"/>
    </row>
    <row r="57" spans="7:12" x14ac:dyDescent="0.4">
      <c r="G57" s="8"/>
      <c r="H57" s="8"/>
      <c r="I57" s="8"/>
      <c r="J57" s="8"/>
      <c r="K57" s="8"/>
    </row>
    <row r="58" spans="7:12" x14ac:dyDescent="0.4">
      <c r="G58" s="8"/>
      <c r="H58" s="8"/>
      <c r="I58" s="8"/>
      <c r="J58" s="8"/>
      <c r="K58" s="8"/>
    </row>
    <row r="59" spans="7:12" x14ac:dyDescent="0.4">
      <c r="G59" s="8"/>
      <c r="H59" s="8"/>
      <c r="I59" s="8"/>
      <c r="J59" s="8"/>
      <c r="K59" s="8"/>
    </row>
    <row r="60" spans="7:12" x14ac:dyDescent="0.4">
      <c r="G60" s="8"/>
      <c r="H60" s="8"/>
      <c r="I60" s="8"/>
      <c r="J60" s="8"/>
      <c r="K60" s="8"/>
    </row>
    <row r="61" spans="7:12" x14ac:dyDescent="0.4">
      <c r="G61" s="8"/>
      <c r="H61" s="8"/>
      <c r="I61" s="8"/>
      <c r="J61" s="8"/>
      <c r="K61" s="8"/>
    </row>
    <row r="62" spans="7:12" x14ac:dyDescent="0.4">
      <c r="G62" s="8"/>
      <c r="H62" s="8"/>
      <c r="I62" s="8"/>
      <c r="J62" s="8"/>
      <c r="K62" s="8"/>
    </row>
    <row r="63" spans="7:12" x14ac:dyDescent="0.4">
      <c r="G63" s="8"/>
      <c r="H63" s="8"/>
      <c r="I63" s="8"/>
      <c r="J63" s="8"/>
      <c r="K63" s="8"/>
    </row>
    <row r="64" spans="7:12" x14ac:dyDescent="0.4">
      <c r="G64" s="8"/>
      <c r="H64" s="8"/>
      <c r="I64" s="8"/>
      <c r="J64" s="8"/>
      <c r="K64" s="8"/>
    </row>
    <row r="68" spans="8:11" x14ac:dyDescent="0.4">
      <c r="H68" s="16"/>
      <c r="I68" s="16"/>
      <c r="J68" s="16"/>
      <c r="K68" s="16"/>
    </row>
    <row r="69" spans="8:11" x14ac:dyDescent="0.4">
      <c r="H69" s="16"/>
      <c r="I69" s="16"/>
      <c r="J69" s="16"/>
      <c r="K69" s="16"/>
    </row>
    <row r="70" spans="8:11" x14ac:dyDescent="0.4">
      <c r="H70" s="50"/>
      <c r="I70" s="50"/>
      <c r="J70" s="50"/>
      <c r="K70" s="50"/>
    </row>
    <row r="71" spans="8:11" x14ac:dyDescent="0.4">
      <c r="H71" s="50"/>
      <c r="I71" s="50"/>
      <c r="J71" s="50"/>
      <c r="K71" s="50"/>
    </row>
    <row r="72" spans="8:11" x14ac:dyDescent="0.4">
      <c r="H72" s="50"/>
      <c r="I72" s="50"/>
      <c r="J72" s="50"/>
      <c r="K72" s="50"/>
    </row>
  </sheetData>
  <mergeCells count="4">
    <mergeCell ref="B1:K1"/>
    <mergeCell ref="B2:K2"/>
    <mergeCell ref="I5:L5"/>
    <mergeCell ref="I6:L6"/>
  </mergeCells>
  <printOptions horizontalCentered="1"/>
  <pageMargins left="0.25" right="0.25" top="0.75" bottom="0.75" header="0.3" footer="0.3"/>
  <pageSetup scale="73" orientation="landscape" r:id="rId1"/>
  <headerFooter>
    <oddHeader>&amp;RSchedule A-1.0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AJ236"/>
  <sheetViews>
    <sheetView zoomScaleNormal="100" workbookViewId="0">
      <pane xSplit="5" ySplit="8" topLeftCell="F9" activePane="bottomRight" state="frozen"/>
      <selection pane="topRight" activeCell="F1" sqref="F1"/>
      <selection pane="bottomLeft" activeCell="A9" sqref="A9"/>
      <selection pane="bottomRight" activeCell="F9" sqref="F9"/>
    </sheetView>
  </sheetViews>
  <sheetFormatPr defaultColWidth="9.15234375" defaultRowHeight="14.6" x14ac:dyDescent="0.4"/>
  <cols>
    <col min="1" max="1" width="5.23046875" customWidth="1"/>
    <col min="2" max="2" width="14.53515625" customWidth="1"/>
    <col min="3" max="3" width="75.69140625" customWidth="1"/>
    <col min="4" max="4" width="25.53515625" customWidth="1"/>
    <col min="5" max="5" width="15.3828125" bestFit="1" customWidth="1"/>
    <col min="6" max="6" width="6.3828125" bestFit="1" customWidth="1"/>
    <col min="7" max="14" width="13" customWidth="1"/>
    <col min="15" max="15" width="14.69140625" bestFit="1" customWidth="1"/>
    <col min="16" max="16" width="2.15234375" customWidth="1"/>
    <col min="17" max="18" width="13" customWidth="1"/>
    <col min="19" max="19" width="15.3828125" bestFit="1" customWidth="1"/>
    <col min="20" max="20" width="2.15234375" customWidth="1"/>
    <col min="21" max="21" width="4.84375" bestFit="1" customWidth="1"/>
    <col min="22" max="29" width="13" customWidth="1"/>
    <col min="30" max="30" width="14.69140625" bestFit="1" customWidth="1"/>
    <col min="31" max="31" width="2.15234375" customWidth="1"/>
    <col min="32" max="33" width="13" customWidth="1"/>
    <col min="34" max="34" width="14.69140625" bestFit="1" customWidth="1"/>
  </cols>
  <sheetData>
    <row r="1" spans="1:36" x14ac:dyDescent="0.4">
      <c r="A1" s="211" t="s">
        <v>27</v>
      </c>
      <c r="B1" s="211"/>
      <c r="C1" s="211"/>
      <c r="D1" s="211"/>
      <c r="E1" s="211"/>
      <c r="F1" s="211"/>
      <c r="G1" s="211"/>
      <c r="H1" s="211"/>
      <c r="I1" s="211"/>
      <c r="J1" s="211"/>
      <c r="K1" s="211"/>
      <c r="L1" s="211"/>
      <c r="M1" s="211"/>
      <c r="N1" s="211"/>
      <c r="O1" s="211"/>
      <c r="P1" s="211"/>
      <c r="Q1" s="211"/>
      <c r="R1" s="211"/>
      <c r="S1" s="211"/>
      <c r="T1" s="20"/>
      <c r="AE1" s="20"/>
      <c r="AF1" s="20"/>
      <c r="AG1" s="20"/>
    </row>
    <row r="2" spans="1:36" x14ac:dyDescent="0.4">
      <c r="A2" s="211" t="s">
        <v>1828</v>
      </c>
      <c r="B2" s="211"/>
      <c r="C2" s="211"/>
      <c r="D2" s="211"/>
      <c r="E2" s="211"/>
      <c r="F2" s="211"/>
      <c r="G2" s="211"/>
      <c r="H2" s="211"/>
      <c r="I2" s="211"/>
      <c r="J2" s="211"/>
      <c r="K2" s="211"/>
      <c r="L2" s="211"/>
      <c r="M2" s="211"/>
      <c r="N2" s="211"/>
      <c r="O2" s="211"/>
      <c r="P2" s="211"/>
      <c r="Q2" s="211"/>
      <c r="R2" s="211"/>
      <c r="S2" s="211"/>
      <c r="T2" s="20"/>
      <c r="AE2" s="20"/>
      <c r="AF2" s="20"/>
      <c r="AG2" s="20"/>
    </row>
    <row r="3" spans="1:36" x14ac:dyDescent="0.4">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row>
    <row r="4" spans="1:36" x14ac:dyDescent="0.4">
      <c r="B4" s="6" t="s">
        <v>830</v>
      </c>
      <c r="E4" s="20" t="s">
        <v>506</v>
      </c>
      <c r="F4" s="20" t="s">
        <v>507</v>
      </c>
      <c r="G4" s="47" t="s">
        <v>508</v>
      </c>
      <c r="H4" s="47" t="s">
        <v>509</v>
      </c>
      <c r="I4" s="47" t="s">
        <v>510</v>
      </c>
      <c r="J4" s="47" t="s">
        <v>511</v>
      </c>
      <c r="K4" s="47" t="s">
        <v>512</v>
      </c>
      <c r="L4" s="47" t="s">
        <v>513</v>
      </c>
      <c r="M4" s="47" t="s">
        <v>545</v>
      </c>
      <c r="N4" s="47" t="s">
        <v>546</v>
      </c>
      <c r="O4" s="47" t="s">
        <v>547</v>
      </c>
      <c r="P4" s="47"/>
      <c r="Q4" s="47" t="s">
        <v>641</v>
      </c>
      <c r="R4" s="47" t="s">
        <v>642</v>
      </c>
      <c r="S4" s="47" t="s">
        <v>643</v>
      </c>
      <c r="T4" s="47"/>
      <c r="U4" s="47" t="s">
        <v>644</v>
      </c>
      <c r="V4" s="47" t="s">
        <v>749</v>
      </c>
      <c r="W4" s="47" t="s">
        <v>683</v>
      </c>
      <c r="X4" s="47" t="s">
        <v>684</v>
      </c>
      <c r="Y4" s="47" t="s">
        <v>685</v>
      </c>
      <c r="Z4" s="47" t="s">
        <v>686</v>
      </c>
      <c r="AA4" s="47" t="s">
        <v>687</v>
      </c>
      <c r="AB4" s="47" t="s">
        <v>688</v>
      </c>
      <c r="AC4" s="47" t="s">
        <v>689</v>
      </c>
      <c r="AD4" s="47" t="s">
        <v>690</v>
      </c>
      <c r="AE4" s="47"/>
      <c r="AF4" s="47" t="s">
        <v>691</v>
      </c>
      <c r="AG4" s="47" t="s">
        <v>692</v>
      </c>
      <c r="AH4" s="47" t="s">
        <v>693</v>
      </c>
      <c r="AI4" s="46"/>
      <c r="AJ4" s="46"/>
    </row>
    <row r="5" spans="1:36" x14ac:dyDescent="0.4">
      <c r="G5" s="46"/>
      <c r="H5" s="46"/>
      <c r="I5" s="46"/>
      <c r="J5" s="46"/>
      <c r="K5" s="46"/>
      <c r="L5" s="46"/>
      <c r="M5" s="46"/>
      <c r="N5" s="46"/>
      <c r="O5" s="47"/>
      <c r="P5" s="46"/>
      <c r="Q5" s="46"/>
      <c r="R5" s="46"/>
      <c r="S5" s="46"/>
      <c r="T5" s="46"/>
      <c r="U5" s="46"/>
      <c r="V5" s="46"/>
      <c r="W5" s="46"/>
      <c r="X5" s="46"/>
      <c r="Y5" s="46"/>
      <c r="Z5" s="46"/>
      <c r="AA5" s="46"/>
      <c r="AB5" s="46"/>
      <c r="AC5" s="46"/>
      <c r="AD5" s="47"/>
      <c r="AE5" s="46"/>
      <c r="AF5" s="46"/>
      <c r="AG5" s="46"/>
      <c r="AH5" s="46"/>
      <c r="AI5" s="46"/>
      <c r="AJ5" s="46"/>
    </row>
    <row r="6" spans="1:36" x14ac:dyDescent="0.4">
      <c r="G6" s="213" t="s">
        <v>645</v>
      </c>
      <c r="H6" s="213"/>
      <c r="I6" s="213" t="s">
        <v>646</v>
      </c>
      <c r="J6" s="213"/>
      <c r="K6" s="213" t="s">
        <v>647</v>
      </c>
      <c r="L6" s="213"/>
      <c r="M6" s="213" t="s">
        <v>748</v>
      </c>
      <c r="N6" s="213"/>
      <c r="O6" s="107" t="s">
        <v>771</v>
      </c>
      <c r="P6" s="46"/>
      <c r="Q6" s="47"/>
      <c r="R6" s="47"/>
      <c r="S6" s="47"/>
      <c r="T6" s="46"/>
      <c r="U6" s="46"/>
      <c r="V6" s="213" t="s">
        <v>645</v>
      </c>
      <c r="W6" s="213"/>
      <c r="X6" s="213" t="s">
        <v>646</v>
      </c>
      <c r="Y6" s="213"/>
      <c r="Z6" s="213" t="s">
        <v>647</v>
      </c>
      <c r="AA6" s="213"/>
      <c r="AB6" s="213" t="s">
        <v>748</v>
      </c>
      <c r="AC6" s="213"/>
      <c r="AD6" s="107" t="s">
        <v>771</v>
      </c>
      <c r="AE6" s="46"/>
      <c r="AF6" s="47"/>
      <c r="AG6" s="47"/>
      <c r="AH6" s="47"/>
      <c r="AI6" s="46"/>
      <c r="AJ6" s="46" t="s">
        <v>741</v>
      </c>
    </row>
    <row r="7" spans="1:36" x14ac:dyDescent="0.4">
      <c r="D7" t="s">
        <v>179</v>
      </c>
      <c r="E7" s="20" t="s">
        <v>544</v>
      </c>
      <c r="F7" s="41" t="s">
        <v>140</v>
      </c>
      <c r="G7" s="108" t="s">
        <v>26</v>
      </c>
      <c r="H7" s="108" t="s">
        <v>34</v>
      </c>
      <c r="I7" s="108" t="s">
        <v>26</v>
      </c>
      <c r="J7" s="108" t="s">
        <v>34</v>
      </c>
      <c r="K7" s="108" t="s">
        <v>26</v>
      </c>
      <c r="L7" s="108" t="s">
        <v>34</v>
      </c>
      <c r="M7" s="108" t="s">
        <v>26</v>
      </c>
      <c r="N7" s="108" t="s">
        <v>34</v>
      </c>
      <c r="O7" s="108"/>
      <c r="P7" s="46"/>
      <c r="Q7" s="108" t="s">
        <v>26</v>
      </c>
      <c r="R7" s="108" t="s">
        <v>34</v>
      </c>
      <c r="S7" s="47" t="s">
        <v>0</v>
      </c>
      <c r="T7" s="46"/>
      <c r="U7" s="108" t="s">
        <v>140</v>
      </c>
      <c r="V7" s="108" t="s">
        <v>151</v>
      </c>
      <c r="W7" s="46" t="s">
        <v>543</v>
      </c>
      <c r="X7" s="108" t="s">
        <v>151</v>
      </c>
      <c r="Y7" s="46" t="s">
        <v>543</v>
      </c>
      <c r="Z7" s="108" t="s">
        <v>151</v>
      </c>
      <c r="AA7" s="46" t="s">
        <v>543</v>
      </c>
      <c r="AB7" s="108" t="s">
        <v>151</v>
      </c>
      <c r="AC7" s="46" t="s">
        <v>543</v>
      </c>
      <c r="AD7" s="108"/>
      <c r="AE7" s="46"/>
      <c r="AF7" s="108" t="s">
        <v>151</v>
      </c>
      <c r="AG7" s="46" t="s">
        <v>543</v>
      </c>
      <c r="AH7" s="47" t="s">
        <v>0</v>
      </c>
      <c r="AI7" s="46"/>
      <c r="AJ7" s="46"/>
    </row>
    <row r="8" spans="1:36" x14ac:dyDescent="0.4">
      <c r="E8" s="13" t="s">
        <v>145</v>
      </c>
      <c r="F8" s="13" t="s">
        <v>236</v>
      </c>
      <c r="G8" s="48" t="s">
        <v>25</v>
      </c>
      <c r="H8" s="48" t="s">
        <v>109</v>
      </c>
      <c r="I8" s="48" t="s">
        <v>25</v>
      </c>
      <c r="J8" s="48" t="s">
        <v>109</v>
      </c>
      <c r="K8" s="48" t="s">
        <v>25</v>
      </c>
      <c r="L8" s="48" t="s">
        <v>109</v>
      </c>
      <c r="M8" s="48" t="s">
        <v>25</v>
      </c>
      <c r="N8" s="48" t="s">
        <v>109</v>
      </c>
      <c r="O8" s="48" t="s">
        <v>25</v>
      </c>
      <c r="P8" s="46"/>
      <c r="Q8" s="48" t="s">
        <v>25</v>
      </c>
      <c r="R8" s="48" t="s">
        <v>109</v>
      </c>
      <c r="S8" s="48" t="s">
        <v>145</v>
      </c>
      <c r="T8" s="46"/>
      <c r="U8" s="48" t="s">
        <v>236</v>
      </c>
      <c r="V8" s="48" t="s">
        <v>109</v>
      </c>
      <c r="W8" s="48" t="s">
        <v>109</v>
      </c>
      <c r="X8" s="48" t="s">
        <v>109</v>
      </c>
      <c r="Y8" s="48" t="s">
        <v>109</v>
      </c>
      <c r="Z8" s="48" t="s">
        <v>109</v>
      </c>
      <c r="AA8" s="48" t="s">
        <v>109</v>
      </c>
      <c r="AB8" s="48" t="s">
        <v>109</v>
      </c>
      <c r="AC8" s="48" t="s">
        <v>109</v>
      </c>
      <c r="AD8" s="48" t="s">
        <v>109</v>
      </c>
      <c r="AE8" s="46"/>
      <c r="AF8" s="48" t="s">
        <v>25</v>
      </c>
      <c r="AG8" s="48" t="s">
        <v>109</v>
      </c>
      <c r="AH8" s="48" t="s">
        <v>109</v>
      </c>
      <c r="AI8" s="46"/>
      <c r="AJ8" s="46"/>
    </row>
    <row r="9" spans="1:36" x14ac:dyDescent="0.4">
      <c r="A9" s="20">
        <v>1</v>
      </c>
      <c r="B9" s="21" t="s">
        <v>419</v>
      </c>
      <c r="C9" s="21"/>
      <c r="E9" s="13">
        <v>1</v>
      </c>
      <c r="F9" s="13">
        <v>2</v>
      </c>
      <c r="G9" s="48">
        <v>3</v>
      </c>
      <c r="H9" s="48">
        <v>4</v>
      </c>
      <c r="I9" s="48">
        <v>5</v>
      </c>
      <c r="J9" s="48">
        <v>6</v>
      </c>
      <c r="K9" s="48">
        <v>7</v>
      </c>
      <c r="L9" s="48">
        <v>8</v>
      </c>
      <c r="M9" s="48">
        <v>9</v>
      </c>
      <c r="N9" s="48">
        <v>10</v>
      </c>
      <c r="O9" s="48"/>
      <c r="P9" s="46"/>
      <c r="Q9" s="48"/>
      <c r="R9" s="48"/>
      <c r="S9" s="48"/>
      <c r="T9" s="46"/>
      <c r="U9" s="46"/>
      <c r="V9" s="48">
        <v>3</v>
      </c>
      <c r="W9" s="48">
        <v>4</v>
      </c>
      <c r="X9" s="48">
        <v>5</v>
      </c>
      <c r="Y9" s="48">
        <v>6</v>
      </c>
      <c r="Z9" s="48">
        <v>7</v>
      </c>
      <c r="AA9" s="48">
        <v>8</v>
      </c>
      <c r="AB9" s="48">
        <v>9</v>
      </c>
      <c r="AC9" s="48">
        <v>10</v>
      </c>
      <c r="AD9" s="48"/>
      <c r="AE9" s="46"/>
      <c r="AF9" s="48"/>
      <c r="AG9" s="48"/>
      <c r="AH9" s="46"/>
      <c r="AI9" s="46"/>
      <c r="AJ9" s="46"/>
    </row>
    <row r="10" spans="1:36" x14ac:dyDescent="0.4">
      <c r="A10" s="20">
        <f>+A9+1</f>
        <v>2</v>
      </c>
      <c r="B10" s="6">
        <v>301</v>
      </c>
      <c r="C10" t="s">
        <v>420</v>
      </c>
      <c r="D10" t="s">
        <v>421</v>
      </c>
      <c r="E10" s="43">
        <f>'Form 1 WP'!S8</f>
        <v>0</v>
      </c>
      <c r="F10" s="1">
        <v>101</v>
      </c>
      <c r="G10" s="7">
        <f>VLOOKUP($F10,AF!$B$43:$M$84,G$9)*$E10</f>
        <v>0</v>
      </c>
      <c r="H10" s="7">
        <f>VLOOKUP($F10,AF!$B$43:$M$84,H$9)*$E10</f>
        <v>0</v>
      </c>
      <c r="I10" s="7">
        <f>VLOOKUP($F10,AF!$B$43:$M$84,I$9)*$E10</f>
        <v>0</v>
      </c>
      <c r="J10" s="7">
        <f>VLOOKUP($F10,AF!$B$43:$M$84,J$9)*$E10</f>
        <v>0</v>
      </c>
      <c r="K10" s="7">
        <f>VLOOKUP($F10,AF!$B$43:$M$84,K$9)*$E10</f>
        <v>0</v>
      </c>
      <c r="L10" s="7">
        <f>VLOOKUP($F10,AF!$B$43:$M$84,L$9)*$E10</f>
        <v>0</v>
      </c>
      <c r="M10" s="7">
        <f>VLOOKUP($F10,AF!$B$43:$M$84,M$9)*$E10</f>
        <v>0</v>
      </c>
      <c r="N10" s="7">
        <f>VLOOKUP($F10,AF!$B$43:$M$84,N$9)*$E10</f>
        <v>0</v>
      </c>
      <c r="O10" s="7">
        <f>E10-SUM(G10:N10)</f>
        <v>0</v>
      </c>
      <c r="P10" s="46"/>
      <c r="Q10" s="7">
        <f>+M10+K10+I10+G10</f>
        <v>0</v>
      </c>
      <c r="R10" s="7">
        <f>+N10+L10+J10+H10</f>
        <v>0</v>
      </c>
      <c r="S10" s="15">
        <f>Q10+R10+O10</f>
        <v>0</v>
      </c>
      <c r="T10" s="46"/>
      <c r="U10" s="47">
        <v>302</v>
      </c>
      <c r="V10" s="42">
        <f>VLOOKUP($U10,AF!$B$43:$M$84,V$9)*G10</f>
        <v>0</v>
      </c>
      <c r="W10" s="42">
        <f>VLOOKUP($U10,AF!$B$43:$M$84,W$9)*H10</f>
        <v>0</v>
      </c>
      <c r="X10" s="42">
        <f>VLOOKUP($U10,AF!$B$43:$M$84,X$9)*I10</f>
        <v>0</v>
      </c>
      <c r="Y10" s="42">
        <f>VLOOKUP($U10,AF!$B$43:$M$84,Y$9)*J10</f>
        <v>0</v>
      </c>
      <c r="Z10" s="42">
        <f>VLOOKUP($U10,AF!$B$43:$M$84,Z$9)*K10</f>
        <v>0</v>
      </c>
      <c r="AA10" s="42">
        <f>VLOOKUP($U10,AF!$B$43:$M$84,AA$9)*L10</f>
        <v>0</v>
      </c>
      <c r="AB10" s="42">
        <f>VLOOKUP($U10,AF!$B$43:$M$84,AB$9)*M10</f>
        <v>0</v>
      </c>
      <c r="AC10" s="42">
        <f>VLOOKUP($U10,AF!$B$43:$M$84,AC$9)*N10</f>
        <v>0</v>
      </c>
      <c r="AD10" s="42">
        <f>E10-SUM(V10:AC10)</f>
        <v>0</v>
      </c>
      <c r="AE10" s="46"/>
      <c r="AF10" s="7">
        <f t="shared" ref="AF10:AG12" si="0">+AB10+Z10+X10+V10</f>
        <v>0</v>
      </c>
      <c r="AG10" s="7">
        <f t="shared" si="0"/>
        <v>0</v>
      </c>
      <c r="AH10" s="42">
        <f>+AF10+AG10+AD10</f>
        <v>0</v>
      </c>
      <c r="AI10" s="46"/>
      <c r="AJ10" s="46"/>
    </row>
    <row r="11" spans="1:36" x14ac:dyDescent="0.4">
      <c r="A11" s="20">
        <f t="shared" ref="A11:A57" si="1">+A10+1</f>
        <v>3</v>
      </c>
      <c r="B11" s="6">
        <v>302</v>
      </c>
      <c r="C11" t="s">
        <v>448</v>
      </c>
      <c r="D11" t="s">
        <v>422</v>
      </c>
      <c r="E11" s="43">
        <f>'Form 1 WP'!S9</f>
        <v>0</v>
      </c>
      <c r="F11" s="1">
        <v>101</v>
      </c>
      <c r="G11" s="7">
        <f>VLOOKUP($F11,AF!$B$43:$M$84,G$9)*$E11</f>
        <v>0</v>
      </c>
      <c r="H11" s="7">
        <f>VLOOKUP($F11,AF!$B$43:$M$84,H$9)*$E11</f>
        <v>0</v>
      </c>
      <c r="I11" s="7">
        <f>VLOOKUP($F11,AF!$B$43:$M$84,I$9)*$E11</f>
        <v>0</v>
      </c>
      <c r="J11" s="7">
        <f>VLOOKUP($F11,AF!$B$43:$M$84,J$9)*$E11</f>
        <v>0</v>
      </c>
      <c r="K11" s="7">
        <f>VLOOKUP($F11,AF!$B$43:$M$84,K$9)*$E11</f>
        <v>0</v>
      </c>
      <c r="L11" s="7">
        <f>VLOOKUP($F11,AF!$B$43:$M$84,L$9)*$E11</f>
        <v>0</v>
      </c>
      <c r="M11" s="7">
        <f>VLOOKUP($F11,AF!$B$43:$M$84,M$9)*$E11</f>
        <v>0</v>
      </c>
      <c r="N11" s="7">
        <f>VLOOKUP($F11,AF!$B$43:$M$84,N$9)*$E11</f>
        <v>0</v>
      </c>
      <c r="O11" s="7">
        <f>E11-SUM(G11:N11)</f>
        <v>0</v>
      </c>
      <c r="P11" s="46"/>
      <c r="Q11" s="7">
        <v>0</v>
      </c>
      <c r="R11" s="7">
        <v>0</v>
      </c>
      <c r="S11" s="15">
        <f t="shared" ref="S11:S12" si="2">Q11+R11+O11</f>
        <v>0</v>
      </c>
      <c r="T11" s="46"/>
      <c r="U11" s="47">
        <v>302</v>
      </c>
      <c r="V11" s="42">
        <f>VLOOKUP($U11,AF!$B$43:$M$84,V$9)*G11</f>
        <v>0</v>
      </c>
      <c r="W11" s="42">
        <f>VLOOKUP($U11,AF!$B$43:$M$84,W$9)*H11</f>
        <v>0</v>
      </c>
      <c r="X11" s="42">
        <f>VLOOKUP($U11,AF!$B$43:$M$84,X$9)*I11</f>
        <v>0</v>
      </c>
      <c r="Y11" s="42">
        <f>VLOOKUP($U11,AF!$B$43:$M$84,Y$9)*J11</f>
        <v>0</v>
      </c>
      <c r="Z11" s="42">
        <f>VLOOKUP($U11,AF!$B$43:$M$84,Z$9)*K11</f>
        <v>0</v>
      </c>
      <c r="AA11" s="42">
        <f>VLOOKUP($U11,AF!$B$43:$M$84,AA$9)*L11</f>
        <v>0</v>
      </c>
      <c r="AB11" s="42">
        <f>VLOOKUP($U11,AF!$B$43:$M$84,AB$9)*M11</f>
        <v>0</v>
      </c>
      <c r="AC11" s="42">
        <f>VLOOKUP($U11,AF!$B$43:$M$84,AC$9)*N11</f>
        <v>0</v>
      </c>
      <c r="AD11" s="42">
        <f>E11-SUM(V11:AC11)</f>
        <v>0</v>
      </c>
      <c r="AE11" s="46"/>
      <c r="AF11" s="7">
        <f t="shared" si="0"/>
        <v>0</v>
      </c>
      <c r="AG11" s="7">
        <f t="shared" si="0"/>
        <v>0</v>
      </c>
      <c r="AH11" s="42">
        <f t="shared" ref="AH11:AH12" si="3">+AF11+AG11+AD11</f>
        <v>0</v>
      </c>
      <c r="AI11" s="46"/>
      <c r="AJ11" s="46"/>
    </row>
    <row r="12" spans="1:36" x14ac:dyDescent="0.4">
      <c r="A12" s="20">
        <f t="shared" si="1"/>
        <v>4</v>
      </c>
      <c r="B12" s="6">
        <v>303</v>
      </c>
      <c r="C12" t="s">
        <v>423</v>
      </c>
      <c r="D12" t="s">
        <v>424</v>
      </c>
      <c r="E12" s="43">
        <f>'Form 1 WP'!S10</f>
        <v>0</v>
      </c>
      <c r="F12" s="1">
        <v>101</v>
      </c>
      <c r="G12" s="7">
        <f>VLOOKUP($F12,AF!$B$43:$M$84,G$9)*$E12</f>
        <v>0</v>
      </c>
      <c r="H12" s="7">
        <f>VLOOKUP($F12,AF!$B$43:$M$84,H$9)*$E12</f>
        <v>0</v>
      </c>
      <c r="I12" s="7">
        <f>VLOOKUP($F12,AF!$B$43:$M$84,I$9)*$E12</f>
        <v>0</v>
      </c>
      <c r="J12" s="7">
        <f>VLOOKUP($F12,AF!$B$43:$M$84,J$9)*$E12</f>
        <v>0</v>
      </c>
      <c r="K12" s="7">
        <f>VLOOKUP($F12,AF!$B$43:$M$84,K$9)*$E12</f>
        <v>0</v>
      </c>
      <c r="L12" s="7">
        <f>VLOOKUP($F12,AF!$B$43:$M$84,L$9)*$E12</f>
        <v>0</v>
      </c>
      <c r="M12" s="7">
        <f>VLOOKUP($F12,AF!$B$43:$M$84,M$9)*$E12</f>
        <v>0</v>
      </c>
      <c r="N12" s="7">
        <f>VLOOKUP($F12,AF!$B$43:$M$84,N$9)*$E12</f>
        <v>0</v>
      </c>
      <c r="O12" s="7">
        <f>E12-SUM(G12:N12)</f>
        <v>0</v>
      </c>
      <c r="P12" s="46"/>
      <c r="Q12" s="7">
        <v>0</v>
      </c>
      <c r="R12" s="7">
        <v>0</v>
      </c>
      <c r="S12" s="55">
        <f t="shared" si="2"/>
        <v>0</v>
      </c>
      <c r="T12" s="46"/>
      <c r="U12" s="47">
        <v>302</v>
      </c>
      <c r="V12" s="42">
        <f>VLOOKUP($U12,AF!$B$43:$M$84,V$9)*G12</f>
        <v>0</v>
      </c>
      <c r="W12" s="42">
        <f>VLOOKUP($U12,AF!$B$43:$M$84,W$9)*H12</f>
        <v>0</v>
      </c>
      <c r="X12" s="42">
        <f>VLOOKUP($U12,AF!$B$43:$M$84,X$9)*I12</f>
        <v>0</v>
      </c>
      <c r="Y12" s="42">
        <f>VLOOKUP($U12,AF!$B$43:$M$84,Y$9)*J12</f>
        <v>0</v>
      </c>
      <c r="Z12" s="42">
        <f>VLOOKUP($U12,AF!$B$43:$M$84,Z$9)*K12</f>
        <v>0</v>
      </c>
      <c r="AA12" s="42">
        <f>VLOOKUP($U12,AF!$B$43:$M$84,AA$9)*L12</f>
        <v>0</v>
      </c>
      <c r="AB12" s="42">
        <f>VLOOKUP($U12,AF!$B$43:$M$84,AB$9)*M12</f>
        <v>0</v>
      </c>
      <c r="AC12" s="42">
        <f>VLOOKUP($U12,AF!$B$43:$M$84,AC$9)*N12</f>
        <v>0</v>
      </c>
      <c r="AD12" s="42">
        <f>E12-SUM(V12:AC12)</f>
        <v>0</v>
      </c>
      <c r="AE12" s="46"/>
      <c r="AF12" s="7">
        <f t="shared" si="0"/>
        <v>0</v>
      </c>
      <c r="AG12" s="7">
        <f t="shared" si="0"/>
        <v>0</v>
      </c>
      <c r="AH12" s="42">
        <f t="shared" si="3"/>
        <v>0</v>
      </c>
      <c r="AI12" s="46"/>
      <c r="AJ12" s="46"/>
    </row>
    <row r="13" spans="1:36" x14ac:dyDescent="0.4">
      <c r="A13" s="20">
        <f t="shared" si="1"/>
        <v>5</v>
      </c>
      <c r="C13" t="s">
        <v>0</v>
      </c>
      <c r="E13" s="43">
        <f>SUM(E10:E12)</f>
        <v>0</v>
      </c>
      <c r="F13" s="1"/>
      <c r="G13" s="51">
        <f t="shared" ref="G13:O13" si="4">SUM(G10:G12)</f>
        <v>0</v>
      </c>
      <c r="H13" s="51">
        <f t="shared" si="4"/>
        <v>0</v>
      </c>
      <c r="I13" s="51">
        <f t="shared" si="4"/>
        <v>0</v>
      </c>
      <c r="J13" s="51">
        <f t="shared" si="4"/>
        <v>0</v>
      </c>
      <c r="K13" s="51">
        <f t="shared" si="4"/>
        <v>0</v>
      </c>
      <c r="L13" s="51">
        <f t="shared" si="4"/>
        <v>0</v>
      </c>
      <c r="M13" s="51">
        <f t="shared" si="4"/>
        <v>0</v>
      </c>
      <c r="N13" s="51">
        <f t="shared" si="4"/>
        <v>0</v>
      </c>
      <c r="O13" s="51">
        <f t="shared" si="4"/>
        <v>0</v>
      </c>
      <c r="P13" s="46"/>
      <c r="Q13" s="51">
        <f>SUM(Q10:Q12)</f>
        <v>0</v>
      </c>
      <c r="R13" s="51">
        <f>SUM(R10:R12)</f>
        <v>0</v>
      </c>
      <c r="S13" s="101">
        <f>SUM(S10:S12)</f>
        <v>0</v>
      </c>
      <c r="T13" s="46"/>
      <c r="U13" s="47"/>
      <c r="V13" s="51">
        <f t="shared" ref="V13:AD13" si="5">SUM(V10:V12)</f>
        <v>0</v>
      </c>
      <c r="W13" s="51">
        <f t="shared" si="5"/>
        <v>0</v>
      </c>
      <c r="X13" s="51">
        <f t="shared" si="5"/>
        <v>0</v>
      </c>
      <c r="Y13" s="51">
        <f t="shared" si="5"/>
        <v>0</v>
      </c>
      <c r="Z13" s="51">
        <f t="shared" si="5"/>
        <v>0</v>
      </c>
      <c r="AA13" s="51">
        <f t="shared" si="5"/>
        <v>0</v>
      </c>
      <c r="AB13" s="51">
        <f t="shared" si="5"/>
        <v>0</v>
      </c>
      <c r="AC13" s="51">
        <f t="shared" si="5"/>
        <v>0</v>
      </c>
      <c r="AD13" s="51">
        <f t="shared" si="5"/>
        <v>0</v>
      </c>
      <c r="AE13" s="46"/>
      <c r="AF13" s="51">
        <f>SUM(AF10:AF12)</f>
        <v>0</v>
      </c>
      <c r="AG13" s="51">
        <f>SUM(AG10:AG12)</f>
        <v>0</v>
      </c>
      <c r="AH13" s="51">
        <f t="shared" ref="AH13" si="6">SUM(AH10:AH12)</f>
        <v>0</v>
      </c>
      <c r="AI13" s="46"/>
      <c r="AJ13" s="46"/>
    </row>
    <row r="14" spans="1:36" x14ac:dyDescent="0.4">
      <c r="A14" s="20">
        <f t="shared" si="1"/>
        <v>6</v>
      </c>
      <c r="E14" s="13"/>
      <c r="G14" s="48"/>
      <c r="H14" s="48"/>
      <c r="I14" s="48"/>
      <c r="J14" s="48"/>
      <c r="K14" s="48"/>
      <c r="L14" s="48"/>
      <c r="M14" s="48"/>
      <c r="N14" s="48"/>
      <c r="O14" s="48"/>
      <c r="P14" s="46"/>
      <c r="Q14" s="48"/>
      <c r="R14" s="48"/>
      <c r="S14" s="48"/>
      <c r="T14" s="46"/>
      <c r="U14" s="47"/>
      <c r="V14" s="46"/>
      <c r="W14" s="46"/>
      <c r="X14" s="46"/>
      <c r="Y14" s="46"/>
      <c r="Z14" s="46"/>
      <c r="AA14" s="46"/>
      <c r="AB14" s="46"/>
      <c r="AC14" s="46"/>
      <c r="AD14" s="46"/>
      <c r="AE14" s="46"/>
      <c r="AF14" s="48"/>
      <c r="AG14" s="48"/>
      <c r="AH14" s="46"/>
      <c r="AI14" s="46"/>
      <c r="AJ14" s="46"/>
    </row>
    <row r="15" spans="1:36" x14ac:dyDescent="0.4">
      <c r="A15" s="20">
        <f t="shared" si="1"/>
        <v>7</v>
      </c>
      <c r="B15" s="21" t="s">
        <v>412</v>
      </c>
      <c r="C15" s="21"/>
      <c r="E15" s="13"/>
      <c r="G15" s="48"/>
      <c r="H15" s="48"/>
      <c r="I15" s="48"/>
      <c r="J15" s="7"/>
      <c r="K15" s="48"/>
      <c r="L15" s="7"/>
      <c r="M15" s="48"/>
      <c r="N15" s="7"/>
      <c r="O15" s="48"/>
      <c r="P15" s="46"/>
      <c r="Q15" s="48"/>
      <c r="R15" s="7"/>
      <c r="S15" s="48"/>
      <c r="T15" s="46"/>
      <c r="U15" s="47"/>
      <c r="V15" s="46"/>
      <c r="W15" s="46"/>
      <c r="X15" s="46"/>
      <c r="Y15" s="46"/>
      <c r="Z15" s="46"/>
      <c r="AA15" s="46"/>
      <c r="AB15" s="46"/>
      <c r="AC15" s="46"/>
      <c r="AD15" s="46"/>
      <c r="AE15" s="46"/>
      <c r="AF15" s="48"/>
      <c r="AG15" s="7"/>
      <c r="AH15" s="46"/>
      <c r="AI15" s="46"/>
      <c r="AJ15" s="46"/>
    </row>
    <row r="16" spans="1:36" x14ac:dyDescent="0.4">
      <c r="A16" s="20">
        <f t="shared" si="1"/>
        <v>8</v>
      </c>
      <c r="B16" s="6">
        <v>310</v>
      </c>
      <c r="C16" t="s">
        <v>28</v>
      </c>
      <c r="D16" t="s">
        <v>425</v>
      </c>
      <c r="E16" s="15">
        <f>'Form 1 WP'!S14</f>
        <v>18429437</v>
      </c>
      <c r="F16" s="1">
        <v>101</v>
      </c>
      <c r="G16" s="7">
        <f>VLOOKUP($F16,AF!$B$43:$M$84,G$9)*$E16</f>
        <v>0</v>
      </c>
      <c r="H16" s="7">
        <f>VLOOKUP($F16,AF!$B$43:$M$84,H$9)*$E16</f>
        <v>0</v>
      </c>
      <c r="I16" s="7">
        <f>VLOOKUP($F16,AF!$B$43:$M$84,I$9)*$E16</f>
        <v>0</v>
      </c>
      <c r="J16" s="7">
        <f>VLOOKUP($F16,AF!$B$43:$M$84,J$9)*$E16</f>
        <v>0</v>
      </c>
      <c r="K16" s="7">
        <f>VLOOKUP($F16,AF!$B$43:$M$84,K$9)*$E16</f>
        <v>0</v>
      </c>
      <c r="L16" s="7">
        <f>VLOOKUP($F16,AF!$B$43:$M$84,L$9)*$E16</f>
        <v>0</v>
      </c>
      <c r="M16" s="7">
        <f>VLOOKUP($F16,AF!$B$43:$M$84,M$9)*$E16</f>
        <v>0</v>
      </c>
      <c r="N16" s="7">
        <f>VLOOKUP($F16,AF!$B$43:$M$84,N$9)*$E16</f>
        <v>0</v>
      </c>
      <c r="O16" s="7">
        <f t="shared" ref="O16:O26" si="7">E16-SUM(G16:N16)</f>
        <v>18429437</v>
      </c>
      <c r="P16" s="46"/>
      <c r="Q16" s="7">
        <f t="shared" ref="Q16:R26" si="8">+M16+K16+I16+G16</f>
        <v>0</v>
      </c>
      <c r="R16" s="7">
        <f t="shared" si="8"/>
        <v>0</v>
      </c>
      <c r="S16" s="15">
        <f t="shared" ref="S16:S26" si="9">Q16+R16+O16</f>
        <v>18429437</v>
      </c>
      <c r="T16" s="46"/>
      <c r="U16" s="47">
        <v>302</v>
      </c>
      <c r="V16" s="42">
        <f>VLOOKUP($U16,AF!$B$43:$M$84,V$9)*G16</f>
        <v>0</v>
      </c>
      <c r="W16" s="42">
        <f>VLOOKUP($U16,AF!$B$43:$M$84,W$9)*H16</f>
        <v>0</v>
      </c>
      <c r="X16" s="42">
        <f>VLOOKUP($U16,AF!$B$43:$M$84,X$9)*I16</f>
        <v>0</v>
      </c>
      <c r="Y16" s="42">
        <f>VLOOKUP($U16,AF!$B$43:$M$84,Y$9)*J16</f>
        <v>0</v>
      </c>
      <c r="Z16" s="42">
        <f>VLOOKUP($U16,AF!$B$43:$M$84,Z$9)*K16</f>
        <v>0</v>
      </c>
      <c r="AA16" s="42">
        <f>VLOOKUP($U16,AF!$B$43:$M$84,AA$9)*L16</f>
        <v>0</v>
      </c>
      <c r="AB16" s="42">
        <f>VLOOKUP($U16,AF!$B$43:$M$84,AB$9)*M16</f>
        <v>0</v>
      </c>
      <c r="AC16" s="42">
        <f>VLOOKUP($U16,AF!$B$43:$M$84,AC$9)*N16</f>
        <v>0</v>
      </c>
      <c r="AD16" s="42">
        <f t="shared" ref="AD16:AD26" si="10">E16-SUM(V16:AC16)</f>
        <v>18429437</v>
      </c>
      <c r="AE16" s="46"/>
      <c r="AF16" s="7">
        <f t="shared" ref="AF16:AG26" si="11">+AB16+Z16+X16+V16</f>
        <v>0</v>
      </c>
      <c r="AG16" s="7">
        <f t="shared" si="11"/>
        <v>0</v>
      </c>
      <c r="AH16" s="42">
        <f t="shared" ref="AH16:AH26" si="12">+AF16+AG16+AD16</f>
        <v>18429437</v>
      </c>
      <c r="AI16" s="46"/>
      <c r="AJ16" s="46"/>
    </row>
    <row r="17" spans="1:36" x14ac:dyDescent="0.4">
      <c r="A17" s="20">
        <f t="shared" si="1"/>
        <v>9</v>
      </c>
      <c r="B17" s="6">
        <v>311</v>
      </c>
      <c r="C17" t="s">
        <v>29</v>
      </c>
      <c r="D17" t="s">
        <v>426</v>
      </c>
      <c r="E17" s="15">
        <f>'Form 1 WP'!S15</f>
        <v>10373983</v>
      </c>
      <c r="F17" s="1">
        <v>101</v>
      </c>
      <c r="G17" s="7">
        <f>VLOOKUP($F17,AF!$B$43:$M$84,G$9)*$E17</f>
        <v>0</v>
      </c>
      <c r="H17" s="7">
        <f>VLOOKUP($F17,AF!$B$43:$M$84,H$9)*$E17</f>
        <v>0</v>
      </c>
      <c r="I17" s="7">
        <f>VLOOKUP($F17,AF!$B$43:$M$84,I$9)*$E17</f>
        <v>0</v>
      </c>
      <c r="J17" s="7">
        <f>VLOOKUP($F17,AF!$B$43:$M$84,J$9)*$E17</f>
        <v>0</v>
      </c>
      <c r="K17" s="7">
        <f>VLOOKUP($F17,AF!$B$43:$M$84,K$9)*$E17</f>
        <v>0</v>
      </c>
      <c r="L17" s="7">
        <f>VLOOKUP($F17,AF!$B$43:$M$84,L$9)*$E17</f>
        <v>0</v>
      </c>
      <c r="M17" s="7">
        <f>VLOOKUP($F17,AF!$B$43:$M$84,M$9)*$E17</f>
        <v>0</v>
      </c>
      <c r="N17" s="7">
        <f>VLOOKUP($F17,AF!$B$43:$M$84,N$9)*$E17</f>
        <v>0</v>
      </c>
      <c r="O17" s="7">
        <f t="shared" si="7"/>
        <v>10373983</v>
      </c>
      <c r="P17" s="46"/>
      <c r="Q17" s="7">
        <f t="shared" si="8"/>
        <v>0</v>
      </c>
      <c r="R17" s="7">
        <f t="shared" si="8"/>
        <v>0</v>
      </c>
      <c r="S17" s="15">
        <f t="shared" si="9"/>
        <v>10373983</v>
      </c>
      <c r="T17" s="46"/>
      <c r="U17" s="47">
        <v>302</v>
      </c>
      <c r="V17" s="42">
        <f>VLOOKUP($U17,AF!$B$43:$M$84,V$9)*G17</f>
        <v>0</v>
      </c>
      <c r="W17" s="42">
        <f>VLOOKUP($U17,AF!$B$43:$M$84,W$9)*H17</f>
        <v>0</v>
      </c>
      <c r="X17" s="42">
        <f>VLOOKUP($U17,AF!$B$43:$M$84,X$9)*I17</f>
        <v>0</v>
      </c>
      <c r="Y17" s="42">
        <f>VLOOKUP($U17,AF!$B$43:$M$84,Y$9)*J17</f>
        <v>0</v>
      </c>
      <c r="Z17" s="42">
        <f>VLOOKUP($U17,AF!$B$43:$M$84,Z$9)*K17</f>
        <v>0</v>
      </c>
      <c r="AA17" s="42">
        <f>VLOOKUP($U17,AF!$B$43:$M$84,AA$9)*L17</f>
        <v>0</v>
      </c>
      <c r="AB17" s="42">
        <f>VLOOKUP($U17,AF!$B$43:$M$84,AB$9)*M17</f>
        <v>0</v>
      </c>
      <c r="AC17" s="42">
        <f>VLOOKUP($U17,AF!$B$43:$M$84,AC$9)*N17</f>
        <v>0</v>
      </c>
      <c r="AD17" s="42">
        <f t="shared" si="10"/>
        <v>10373983</v>
      </c>
      <c r="AE17" s="46"/>
      <c r="AF17" s="7">
        <f t="shared" si="11"/>
        <v>0</v>
      </c>
      <c r="AG17" s="7">
        <f t="shared" si="11"/>
        <v>0</v>
      </c>
      <c r="AH17" s="42">
        <f t="shared" si="12"/>
        <v>10373983</v>
      </c>
      <c r="AI17" s="46"/>
      <c r="AJ17" s="46"/>
    </row>
    <row r="18" spans="1:36" x14ac:dyDescent="0.4">
      <c r="A18" s="20">
        <f t="shared" si="1"/>
        <v>10</v>
      </c>
      <c r="B18" s="6">
        <v>312</v>
      </c>
      <c r="C18" t="s">
        <v>427</v>
      </c>
      <c r="D18" t="s">
        <v>428</v>
      </c>
      <c r="E18" s="15">
        <f>'Form 1 WP'!S16</f>
        <v>96805924</v>
      </c>
      <c r="F18" s="1">
        <v>101</v>
      </c>
      <c r="G18" s="7">
        <f>VLOOKUP($F18,AF!$B$43:$M$84,G$9)*$E18</f>
        <v>0</v>
      </c>
      <c r="H18" s="7">
        <f>VLOOKUP($F18,AF!$B$43:$M$84,H$9)*$E18</f>
        <v>0</v>
      </c>
      <c r="I18" s="7">
        <f>VLOOKUP($F18,AF!$B$43:$M$84,I$9)*$E18</f>
        <v>0</v>
      </c>
      <c r="J18" s="7">
        <f>VLOOKUP($F18,AF!$B$43:$M$84,J$9)*$E18</f>
        <v>0</v>
      </c>
      <c r="K18" s="7">
        <f>VLOOKUP($F18,AF!$B$43:$M$84,K$9)*$E18</f>
        <v>0</v>
      </c>
      <c r="L18" s="7">
        <f>VLOOKUP($F18,AF!$B$43:$M$84,L$9)*$E18</f>
        <v>0</v>
      </c>
      <c r="M18" s="7">
        <f>VLOOKUP($F18,AF!$B$43:$M$84,M$9)*$E18</f>
        <v>0</v>
      </c>
      <c r="N18" s="7">
        <f>VLOOKUP($F18,AF!$B$43:$M$84,N$9)*$E18</f>
        <v>0</v>
      </c>
      <c r="O18" s="7">
        <f>E18-SUM(G18:N18)</f>
        <v>96805924</v>
      </c>
      <c r="P18" s="46"/>
      <c r="Q18" s="7">
        <f t="shared" si="8"/>
        <v>0</v>
      </c>
      <c r="R18" s="7">
        <f t="shared" si="8"/>
        <v>0</v>
      </c>
      <c r="S18" s="15">
        <f t="shared" si="9"/>
        <v>96805924</v>
      </c>
      <c r="T18" s="46"/>
      <c r="U18" s="47">
        <v>302</v>
      </c>
      <c r="V18" s="42">
        <f>VLOOKUP($U18,AF!$B$43:$M$84,V$9)*G18</f>
        <v>0</v>
      </c>
      <c r="W18" s="42">
        <f>VLOOKUP($U18,AF!$B$43:$M$84,W$9)*H18</f>
        <v>0</v>
      </c>
      <c r="X18" s="42">
        <f>VLOOKUP($U18,AF!$B$43:$M$84,X$9)*I18</f>
        <v>0</v>
      </c>
      <c r="Y18" s="42">
        <f>VLOOKUP($U18,AF!$B$43:$M$84,Y$9)*J18</f>
        <v>0</v>
      </c>
      <c r="Z18" s="42">
        <f>VLOOKUP($U18,AF!$B$43:$M$84,Z$9)*K18</f>
        <v>0</v>
      </c>
      <c r="AA18" s="42">
        <f>VLOOKUP($U18,AF!$B$43:$M$84,AA$9)*L18</f>
        <v>0</v>
      </c>
      <c r="AB18" s="42">
        <f>VLOOKUP($U18,AF!$B$43:$M$84,AB$9)*M18</f>
        <v>0</v>
      </c>
      <c r="AC18" s="42">
        <f>VLOOKUP($U18,AF!$B$43:$M$84,AC$9)*N18</f>
        <v>0</v>
      </c>
      <c r="AD18" s="42">
        <f t="shared" si="10"/>
        <v>96805924</v>
      </c>
      <c r="AE18" s="46"/>
      <c r="AF18" s="7">
        <f t="shared" si="11"/>
        <v>0</v>
      </c>
      <c r="AG18" s="7">
        <f t="shared" si="11"/>
        <v>0</v>
      </c>
      <c r="AH18" s="42">
        <f t="shared" si="12"/>
        <v>96805924</v>
      </c>
      <c r="AI18" s="46"/>
      <c r="AJ18" s="46"/>
    </row>
    <row r="19" spans="1:36" x14ac:dyDescent="0.4">
      <c r="A19" s="20">
        <f t="shared" si="1"/>
        <v>11</v>
      </c>
      <c r="B19" s="6">
        <v>313</v>
      </c>
      <c r="C19" t="s">
        <v>429</v>
      </c>
      <c r="D19" t="s">
        <v>430</v>
      </c>
      <c r="E19" s="15">
        <f>'Form 1 WP'!S17</f>
        <v>0</v>
      </c>
      <c r="F19" s="1">
        <v>101</v>
      </c>
      <c r="G19" s="7">
        <f>VLOOKUP($F19,AF!$B$43:$M$84,G$9)*$E19</f>
        <v>0</v>
      </c>
      <c r="H19" s="7">
        <f>VLOOKUP($F19,AF!$B$43:$M$84,H$9)*$E19</f>
        <v>0</v>
      </c>
      <c r="I19" s="7">
        <f>VLOOKUP($F19,AF!$B$43:$M$84,I$9)*$E19</f>
        <v>0</v>
      </c>
      <c r="J19" s="7">
        <f>VLOOKUP($F19,AF!$B$43:$M$84,J$9)*$E19</f>
        <v>0</v>
      </c>
      <c r="K19" s="7">
        <f>VLOOKUP($F19,AF!$B$43:$M$84,K$9)*$E19</f>
        <v>0</v>
      </c>
      <c r="L19" s="7">
        <f>VLOOKUP($F19,AF!$B$43:$M$84,L$9)*$E19</f>
        <v>0</v>
      </c>
      <c r="M19" s="7">
        <f>VLOOKUP($F19,AF!$B$43:$M$84,M$9)*$E19</f>
        <v>0</v>
      </c>
      <c r="N19" s="7">
        <f>VLOOKUP($F19,AF!$B$43:$M$84,N$9)*$E19</f>
        <v>0</v>
      </c>
      <c r="O19" s="7">
        <f t="shared" si="7"/>
        <v>0</v>
      </c>
      <c r="P19" s="46"/>
      <c r="Q19" s="7">
        <f t="shared" si="8"/>
        <v>0</v>
      </c>
      <c r="R19" s="7">
        <f t="shared" si="8"/>
        <v>0</v>
      </c>
      <c r="S19" s="15">
        <f t="shared" si="9"/>
        <v>0</v>
      </c>
      <c r="T19" s="46"/>
      <c r="U19" s="47">
        <v>302</v>
      </c>
      <c r="V19" s="42">
        <f>VLOOKUP($U19,AF!$B$43:$M$84,V$9)*G19</f>
        <v>0</v>
      </c>
      <c r="W19" s="42">
        <f>VLOOKUP($U19,AF!$B$43:$M$84,W$9)*H19</f>
        <v>0</v>
      </c>
      <c r="X19" s="42">
        <f>VLOOKUP($U19,AF!$B$43:$M$84,X$9)*I19</f>
        <v>0</v>
      </c>
      <c r="Y19" s="42">
        <f>VLOOKUP($U19,AF!$B$43:$M$84,Y$9)*J19</f>
        <v>0</v>
      </c>
      <c r="Z19" s="42">
        <f>VLOOKUP($U19,AF!$B$43:$M$84,Z$9)*K19</f>
        <v>0</v>
      </c>
      <c r="AA19" s="42">
        <f>VLOOKUP($U19,AF!$B$43:$M$84,AA$9)*L19</f>
        <v>0</v>
      </c>
      <c r="AB19" s="42">
        <f>VLOOKUP($U19,AF!$B$43:$M$84,AB$9)*M19</f>
        <v>0</v>
      </c>
      <c r="AC19" s="42">
        <f>VLOOKUP($U19,AF!$B$43:$M$84,AC$9)*N19</f>
        <v>0</v>
      </c>
      <c r="AD19" s="42">
        <f t="shared" si="10"/>
        <v>0</v>
      </c>
      <c r="AE19" s="46"/>
      <c r="AF19" s="7">
        <f t="shared" si="11"/>
        <v>0</v>
      </c>
      <c r="AG19" s="7">
        <f t="shared" si="11"/>
        <v>0</v>
      </c>
      <c r="AH19" s="42">
        <f t="shared" si="12"/>
        <v>0</v>
      </c>
      <c r="AI19" s="46"/>
      <c r="AJ19" s="46"/>
    </row>
    <row r="20" spans="1:36" x14ac:dyDescent="0.4">
      <c r="A20" s="20">
        <f t="shared" si="1"/>
        <v>12</v>
      </c>
      <c r="B20" s="6">
        <v>314</v>
      </c>
      <c r="C20" t="s">
        <v>431</v>
      </c>
      <c r="D20" t="s">
        <v>432</v>
      </c>
      <c r="E20" s="15">
        <f>'Form 1 WP'!S18</f>
        <v>76633763</v>
      </c>
      <c r="F20" s="1">
        <v>101</v>
      </c>
      <c r="G20" s="7">
        <f>VLOOKUP($F20,AF!$B$43:$M$84,G$9)*$E20</f>
        <v>0</v>
      </c>
      <c r="H20" s="7">
        <f>VLOOKUP($F20,AF!$B$43:$M$84,H$9)*$E20</f>
        <v>0</v>
      </c>
      <c r="I20" s="7">
        <f>VLOOKUP($F20,AF!$B$43:$M$84,I$9)*$E20</f>
        <v>0</v>
      </c>
      <c r="J20" s="7">
        <f>VLOOKUP($F20,AF!$B$43:$M$84,J$9)*$E20</f>
        <v>0</v>
      </c>
      <c r="K20" s="7">
        <f>VLOOKUP($F20,AF!$B$43:$M$84,K$9)*$E20</f>
        <v>0</v>
      </c>
      <c r="L20" s="7">
        <f>VLOOKUP($F20,AF!$B$43:$M$84,L$9)*$E20</f>
        <v>0</v>
      </c>
      <c r="M20" s="7">
        <f>VLOOKUP($F20,AF!$B$43:$M$84,M$9)*$E20</f>
        <v>0</v>
      </c>
      <c r="N20" s="7">
        <f>VLOOKUP($F20,AF!$B$43:$M$84,N$9)*$E20</f>
        <v>0</v>
      </c>
      <c r="O20" s="7">
        <f t="shared" si="7"/>
        <v>76633763</v>
      </c>
      <c r="P20" s="46"/>
      <c r="Q20" s="7">
        <f t="shared" si="8"/>
        <v>0</v>
      </c>
      <c r="R20" s="7">
        <f t="shared" si="8"/>
        <v>0</v>
      </c>
      <c r="S20" s="15">
        <f t="shared" si="9"/>
        <v>76633763</v>
      </c>
      <c r="T20" s="46"/>
      <c r="U20" s="47">
        <v>302</v>
      </c>
      <c r="V20" s="42">
        <f>VLOOKUP($U20,AF!$B$43:$M$84,V$9)*G20</f>
        <v>0</v>
      </c>
      <c r="W20" s="42">
        <f>VLOOKUP($U20,AF!$B$43:$M$84,W$9)*H20</f>
        <v>0</v>
      </c>
      <c r="X20" s="42">
        <f>VLOOKUP($U20,AF!$B$43:$M$84,X$9)*I20</f>
        <v>0</v>
      </c>
      <c r="Y20" s="42">
        <f>VLOOKUP($U20,AF!$B$43:$M$84,Y$9)*J20</f>
        <v>0</v>
      </c>
      <c r="Z20" s="42">
        <f>VLOOKUP($U20,AF!$B$43:$M$84,Z$9)*K20</f>
        <v>0</v>
      </c>
      <c r="AA20" s="42">
        <f>VLOOKUP($U20,AF!$B$43:$M$84,AA$9)*L20</f>
        <v>0</v>
      </c>
      <c r="AB20" s="42">
        <f>VLOOKUP($U20,AF!$B$43:$M$84,AB$9)*M20</f>
        <v>0</v>
      </c>
      <c r="AC20" s="42">
        <f>VLOOKUP($U20,AF!$B$43:$M$84,AC$9)*N20</f>
        <v>0</v>
      </c>
      <c r="AD20" s="42">
        <f t="shared" si="10"/>
        <v>76633763</v>
      </c>
      <c r="AE20" s="46"/>
      <c r="AF20" s="7">
        <f t="shared" si="11"/>
        <v>0</v>
      </c>
      <c r="AG20" s="7">
        <f t="shared" si="11"/>
        <v>0</v>
      </c>
      <c r="AH20" s="42">
        <f t="shared" si="12"/>
        <v>76633763</v>
      </c>
      <c r="AI20" s="46"/>
      <c r="AJ20" s="46"/>
    </row>
    <row r="21" spans="1:36" x14ac:dyDescent="0.4">
      <c r="A21" s="20">
        <f t="shared" si="1"/>
        <v>13</v>
      </c>
      <c r="B21" s="6">
        <v>315</v>
      </c>
      <c r="C21" t="s">
        <v>433</v>
      </c>
      <c r="D21" t="s">
        <v>434</v>
      </c>
      <c r="E21" s="15">
        <f>'Form 1 WP'!S19</f>
        <v>32053487</v>
      </c>
      <c r="F21" s="1">
        <v>101</v>
      </c>
      <c r="G21" s="7">
        <f>VLOOKUP($F21,AF!$B$43:$M$84,G$9)*$E21</f>
        <v>0</v>
      </c>
      <c r="H21" s="7">
        <f>VLOOKUP($F21,AF!$B$43:$M$84,H$9)*$E21</f>
        <v>0</v>
      </c>
      <c r="I21" s="7">
        <f>VLOOKUP($F21,AF!$B$43:$M$84,I$9)*$E21</f>
        <v>0</v>
      </c>
      <c r="J21" s="7">
        <f>VLOOKUP($F21,AF!$B$43:$M$84,J$9)*$E21</f>
        <v>0</v>
      </c>
      <c r="K21" s="7">
        <f>VLOOKUP($F21,AF!$B$43:$M$84,K$9)*$E21</f>
        <v>0</v>
      </c>
      <c r="L21" s="7">
        <f>VLOOKUP($F21,AF!$B$43:$M$84,L$9)*$E21</f>
        <v>0</v>
      </c>
      <c r="M21" s="7">
        <f>VLOOKUP($F21,AF!$B$43:$M$84,M$9)*$E21</f>
        <v>0</v>
      </c>
      <c r="N21" s="7">
        <f>VLOOKUP($F21,AF!$B$43:$M$84,N$9)*$E21</f>
        <v>0</v>
      </c>
      <c r="O21" s="7">
        <f t="shared" si="7"/>
        <v>32053487</v>
      </c>
      <c r="P21" s="46"/>
      <c r="Q21" s="7">
        <f t="shared" si="8"/>
        <v>0</v>
      </c>
      <c r="R21" s="7">
        <f t="shared" si="8"/>
        <v>0</v>
      </c>
      <c r="S21" s="15">
        <f t="shared" si="9"/>
        <v>32053487</v>
      </c>
      <c r="T21" s="46"/>
      <c r="U21" s="47">
        <v>302</v>
      </c>
      <c r="V21" s="42">
        <f>VLOOKUP($U21,AF!$B$43:$M$84,V$9)*G21</f>
        <v>0</v>
      </c>
      <c r="W21" s="42">
        <f>VLOOKUP($U21,AF!$B$43:$M$84,W$9)*H21</f>
        <v>0</v>
      </c>
      <c r="X21" s="42">
        <f>VLOOKUP($U21,AF!$B$43:$M$84,X$9)*I21</f>
        <v>0</v>
      </c>
      <c r="Y21" s="42">
        <f>VLOOKUP($U21,AF!$B$43:$M$84,Y$9)*J21</f>
        <v>0</v>
      </c>
      <c r="Z21" s="42">
        <f>VLOOKUP($U21,AF!$B$43:$M$84,Z$9)*K21</f>
        <v>0</v>
      </c>
      <c r="AA21" s="42">
        <f>VLOOKUP($U21,AF!$B$43:$M$84,AA$9)*L21</f>
        <v>0</v>
      </c>
      <c r="AB21" s="42">
        <f>VLOOKUP($U21,AF!$B$43:$M$84,AB$9)*M21</f>
        <v>0</v>
      </c>
      <c r="AC21" s="42">
        <f>VLOOKUP($U21,AF!$B$43:$M$84,AC$9)*N21</f>
        <v>0</v>
      </c>
      <c r="AD21" s="42">
        <f t="shared" si="10"/>
        <v>32053487</v>
      </c>
      <c r="AE21" s="46"/>
      <c r="AF21" s="7">
        <f t="shared" si="11"/>
        <v>0</v>
      </c>
      <c r="AG21" s="7">
        <f t="shared" si="11"/>
        <v>0</v>
      </c>
      <c r="AH21" s="42">
        <f t="shared" si="12"/>
        <v>32053487</v>
      </c>
      <c r="AI21" s="46"/>
      <c r="AJ21" s="46"/>
    </row>
    <row r="22" spans="1:36" x14ac:dyDescent="0.4">
      <c r="A22" s="20">
        <f t="shared" si="1"/>
        <v>14</v>
      </c>
      <c r="B22" s="6">
        <v>315.10000000000002</v>
      </c>
      <c r="C22" t="s">
        <v>483</v>
      </c>
      <c r="D22" t="s">
        <v>1080</v>
      </c>
      <c r="E22" s="15">
        <f>'Form 1 WP'!S20</f>
        <v>123617</v>
      </c>
      <c r="F22" s="1">
        <v>101</v>
      </c>
      <c r="G22" s="7">
        <f>VLOOKUP($F22,AF!$B$43:$M$84,G$9)*$E22</f>
        <v>0</v>
      </c>
      <c r="H22" s="7">
        <f>VLOOKUP($F22,AF!$B$43:$M$84,H$9)*$E22</f>
        <v>0</v>
      </c>
      <c r="I22" s="7">
        <f>VLOOKUP($F22,AF!$B$43:$M$84,I$9)*$E22</f>
        <v>0</v>
      </c>
      <c r="J22" s="7">
        <f>VLOOKUP($F22,AF!$B$43:$M$84,J$9)*$E22</f>
        <v>0</v>
      </c>
      <c r="K22" s="7">
        <f>VLOOKUP($F22,AF!$B$43:$M$84,K$9)*$E22</f>
        <v>0</v>
      </c>
      <c r="L22" s="7">
        <f>VLOOKUP($F22,AF!$B$43:$M$84,L$9)*$E22</f>
        <v>0</v>
      </c>
      <c r="M22" s="7">
        <f>VLOOKUP($F22,AF!$B$43:$M$84,M$9)*$E22</f>
        <v>0</v>
      </c>
      <c r="N22" s="7">
        <f>VLOOKUP($F22,AF!$B$43:$M$84,N$9)*$E22</f>
        <v>0</v>
      </c>
      <c r="O22" s="7">
        <f t="shared" ref="O22:O24" si="13">E22-SUM(G22:N22)</f>
        <v>123617</v>
      </c>
      <c r="P22" s="46"/>
      <c r="Q22" s="7">
        <f t="shared" ref="Q22:Q24" si="14">+M22+K22+I22+G22</f>
        <v>0</v>
      </c>
      <c r="R22" s="7">
        <f t="shared" ref="R22:R24" si="15">+N22+L22+J22+H22</f>
        <v>0</v>
      </c>
      <c r="S22" s="15">
        <f t="shared" ref="S22:S24" si="16">Q22+R22+O22</f>
        <v>123617</v>
      </c>
      <c r="T22" s="46"/>
      <c r="U22" s="47">
        <v>302</v>
      </c>
      <c r="V22" s="42">
        <f>VLOOKUP($U22,AF!$B$43:$M$84,V$9)*G22</f>
        <v>0</v>
      </c>
      <c r="W22" s="42">
        <f>VLOOKUP($U22,AF!$B$43:$M$84,W$9)*H22</f>
        <v>0</v>
      </c>
      <c r="X22" s="42">
        <f>VLOOKUP($U22,AF!$B$43:$M$84,X$9)*I22</f>
        <v>0</v>
      </c>
      <c r="Y22" s="42">
        <f>VLOOKUP($U22,AF!$B$43:$M$84,Y$9)*J22</f>
        <v>0</v>
      </c>
      <c r="Z22" s="42">
        <f>VLOOKUP($U22,AF!$B$43:$M$84,Z$9)*K22</f>
        <v>0</v>
      </c>
      <c r="AA22" s="42">
        <f>VLOOKUP($U22,AF!$B$43:$M$84,AA$9)*L22</f>
        <v>0</v>
      </c>
      <c r="AB22" s="42">
        <f>VLOOKUP($U22,AF!$B$43:$M$84,AB$9)*M22</f>
        <v>0</v>
      </c>
      <c r="AC22" s="42">
        <f>VLOOKUP($U22,AF!$B$43:$M$84,AC$9)*N22</f>
        <v>0</v>
      </c>
      <c r="AD22" s="42">
        <f t="shared" ref="AD22:AD24" si="17">E22-SUM(V22:AC22)</f>
        <v>123617</v>
      </c>
      <c r="AE22" s="46"/>
      <c r="AF22" s="7">
        <f t="shared" ref="AF22:AF24" si="18">+AB22+Z22+X22+V22</f>
        <v>0</v>
      </c>
      <c r="AG22" s="7">
        <f t="shared" ref="AG22:AG24" si="19">+AC22+AA22+Y22+W22</f>
        <v>0</v>
      </c>
      <c r="AH22" s="42">
        <f t="shared" ref="AH22:AH24" si="20">+AF22+AG22+AD22</f>
        <v>123617</v>
      </c>
      <c r="AI22" s="46"/>
      <c r="AJ22" s="46"/>
    </row>
    <row r="23" spans="1:36" x14ac:dyDescent="0.4">
      <c r="A23" s="20">
        <f t="shared" si="1"/>
        <v>15</v>
      </c>
      <c r="B23" s="6">
        <v>315.2</v>
      </c>
      <c r="C23" t="s">
        <v>485</v>
      </c>
      <c r="D23" t="s">
        <v>1081</v>
      </c>
      <c r="E23" s="15">
        <f>'Form 1 WP'!S21</f>
        <v>7970374</v>
      </c>
      <c r="F23" s="1">
        <v>101</v>
      </c>
      <c r="G23" s="7">
        <f>VLOOKUP($F23,AF!$B$43:$M$84,G$9)*$E23</f>
        <v>0</v>
      </c>
      <c r="H23" s="7">
        <f>VLOOKUP($F23,AF!$B$43:$M$84,H$9)*$E23</f>
        <v>0</v>
      </c>
      <c r="I23" s="7">
        <f>VLOOKUP($F23,AF!$B$43:$M$84,I$9)*$E23</f>
        <v>0</v>
      </c>
      <c r="J23" s="7">
        <f>VLOOKUP($F23,AF!$B$43:$M$84,J$9)*$E23</f>
        <v>0</v>
      </c>
      <c r="K23" s="7">
        <f>VLOOKUP($F23,AF!$B$43:$M$84,K$9)*$E23</f>
        <v>0</v>
      </c>
      <c r="L23" s="7">
        <f>VLOOKUP($F23,AF!$B$43:$M$84,L$9)*$E23</f>
        <v>0</v>
      </c>
      <c r="M23" s="7">
        <f>VLOOKUP($F23,AF!$B$43:$M$84,M$9)*$E23</f>
        <v>0</v>
      </c>
      <c r="N23" s="7">
        <f>VLOOKUP($F23,AF!$B$43:$M$84,N$9)*$E23</f>
        <v>0</v>
      </c>
      <c r="O23" s="7">
        <f t="shared" si="13"/>
        <v>7970374</v>
      </c>
      <c r="P23" s="46"/>
      <c r="Q23" s="7">
        <f t="shared" si="14"/>
        <v>0</v>
      </c>
      <c r="R23" s="7">
        <f t="shared" si="15"/>
        <v>0</v>
      </c>
      <c r="S23" s="15">
        <f t="shared" si="16"/>
        <v>7970374</v>
      </c>
      <c r="T23" s="46"/>
      <c r="U23" s="47">
        <v>302</v>
      </c>
      <c r="V23" s="42">
        <f>VLOOKUP($U23,AF!$B$43:$M$84,V$9)*G23</f>
        <v>0</v>
      </c>
      <c r="W23" s="42">
        <f>VLOOKUP($U23,AF!$B$43:$M$84,W$9)*H23</f>
        <v>0</v>
      </c>
      <c r="X23" s="42">
        <f>VLOOKUP($U23,AF!$B$43:$M$84,X$9)*I23</f>
        <v>0</v>
      </c>
      <c r="Y23" s="42">
        <f>VLOOKUP($U23,AF!$B$43:$M$84,Y$9)*J23</f>
        <v>0</v>
      </c>
      <c r="Z23" s="42">
        <f>VLOOKUP($U23,AF!$B$43:$M$84,Z$9)*K23</f>
        <v>0</v>
      </c>
      <c r="AA23" s="42">
        <f>VLOOKUP($U23,AF!$B$43:$M$84,AA$9)*L23</f>
        <v>0</v>
      </c>
      <c r="AB23" s="42">
        <f>VLOOKUP($U23,AF!$B$43:$M$84,AB$9)*M23</f>
        <v>0</v>
      </c>
      <c r="AC23" s="42">
        <f>VLOOKUP($U23,AF!$B$43:$M$84,AC$9)*N23</f>
        <v>0</v>
      </c>
      <c r="AD23" s="42">
        <f t="shared" si="17"/>
        <v>7970374</v>
      </c>
      <c r="AE23" s="46"/>
      <c r="AF23" s="7">
        <f t="shared" si="18"/>
        <v>0</v>
      </c>
      <c r="AG23" s="7">
        <f t="shared" si="19"/>
        <v>0</v>
      </c>
      <c r="AH23" s="42">
        <f t="shared" si="20"/>
        <v>7970374</v>
      </c>
      <c r="AI23" s="46"/>
      <c r="AJ23" s="46"/>
    </row>
    <row r="24" spans="1:36" x14ac:dyDescent="0.4">
      <c r="A24" s="20">
        <f t="shared" si="1"/>
        <v>16</v>
      </c>
      <c r="B24" s="6">
        <v>315.3</v>
      </c>
      <c r="C24" t="s">
        <v>88</v>
      </c>
      <c r="D24" t="s">
        <v>1082</v>
      </c>
      <c r="E24" s="15">
        <f>'Form 1 WP'!S22</f>
        <v>10834</v>
      </c>
      <c r="F24" s="1">
        <v>101</v>
      </c>
      <c r="G24" s="7">
        <f>VLOOKUP($F24,AF!$B$43:$M$84,G$9)*$E24</f>
        <v>0</v>
      </c>
      <c r="H24" s="7">
        <f>VLOOKUP($F24,AF!$B$43:$M$84,H$9)*$E24</f>
        <v>0</v>
      </c>
      <c r="I24" s="7">
        <f>VLOOKUP($F24,AF!$B$43:$M$84,I$9)*$E24</f>
        <v>0</v>
      </c>
      <c r="J24" s="7">
        <f>VLOOKUP($F24,AF!$B$43:$M$84,J$9)*$E24</f>
        <v>0</v>
      </c>
      <c r="K24" s="7">
        <f>VLOOKUP($F24,AF!$B$43:$M$84,K$9)*$E24</f>
        <v>0</v>
      </c>
      <c r="L24" s="7">
        <f>VLOOKUP($F24,AF!$B$43:$M$84,L$9)*$E24</f>
        <v>0</v>
      </c>
      <c r="M24" s="7">
        <f>VLOOKUP($F24,AF!$B$43:$M$84,M$9)*$E24</f>
        <v>0</v>
      </c>
      <c r="N24" s="7">
        <f>VLOOKUP($F24,AF!$B$43:$M$84,N$9)*$E24</f>
        <v>0</v>
      </c>
      <c r="O24" s="7">
        <f t="shared" si="13"/>
        <v>10834</v>
      </c>
      <c r="P24" s="46"/>
      <c r="Q24" s="7">
        <f t="shared" si="14"/>
        <v>0</v>
      </c>
      <c r="R24" s="7">
        <f t="shared" si="15"/>
        <v>0</v>
      </c>
      <c r="S24" s="15">
        <f t="shared" si="16"/>
        <v>10834</v>
      </c>
      <c r="T24" s="46"/>
      <c r="U24" s="47">
        <v>302</v>
      </c>
      <c r="V24" s="42">
        <f>VLOOKUP($U24,AF!$B$43:$M$84,V$9)*G24</f>
        <v>0</v>
      </c>
      <c r="W24" s="42">
        <f>VLOOKUP($U24,AF!$B$43:$M$84,W$9)*H24</f>
        <v>0</v>
      </c>
      <c r="X24" s="42">
        <f>VLOOKUP($U24,AF!$B$43:$M$84,X$9)*I24</f>
        <v>0</v>
      </c>
      <c r="Y24" s="42">
        <f>VLOOKUP($U24,AF!$B$43:$M$84,Y$9)*J24</f>
        <v>0</v>
      </c>
      <c r="Z24" s="42">
        <f>VLOOKUP($U24,AF!$B$43:$M$84,Z$9)*K24</f>
        <v>0</v>
      </c>
      <c r="AA24" s="42">
        <f>VLOOKUP($U24,AF!$B$43:$M$84,AA$9)*L24</f>
        <v>0</v>
      </c>
      <c r="AB24" s="42">
        <f>VLOOKUP($U24,AF!$B$43:$M$84,AB$9)*M24</f>
        <v>0</v>
      </c>
      <c r="AC24" s="42">
        <f>VLOOKUP($U24,AF!$B$43:$M$84,AC$9)*N24</f>
        <v>0</v>
      </c>
      <c r="AD24" s="42">
        <f t="shared" si="17"/>
        <v>10834</v>
      </c>
      <c r="AE24" s="46"/>
      <c r="AF24" s="7">
        <f t="shared" si="18"/>
        <v>0</v>
      </c>
      <c r="AG24" s="7">
        <f t="shared" si="19"/>
        <v>0</v>
      </c>
      <c r="AH24" s="42">
        <f t="shared" si="20"/>
        <v>10834</v>
      </c>
      <c r="AI24" s="46"/>
      <c r="AJ24" s="46"/>
    </row>
    <row r="25" spans="1:36" x14ac:dyDescent="0.4">
      <c r="A25" s="20">
        <f t="shared" si="1"/>
        <v>17</v>
      </c>
      <c r="B25" s="6">
        <v>316</v>
      </c>
      <c r="C25" t="s">
        <v>435</v>
      </c>
      <c r="D25" t="s">
        <v>436</v>
      </c>
      <c r="E25" s="15">
        <f>'Form 1 WP'!S23</f>
        <v>6088166</v>
      </c>
      <c r="F25" s="1">
        <v>101</v>
      </c>
      <c r="G25" s="7">
        <f>VLOOKUP($F25,AF!$B$43:$M$84,G$9)*$E25</f>
        <v>0</v>
      </c>
      <c r="H25" s="7">
        <f>VLOOKUP($F25,AF!$B$43:$M$84,H$9)*$E25</f>
        <v>0</v>
      </c>
      <c r="I25" s="7">
        <f>VLOOKUP($F25,AF!$B$43:$M$84,I$9)*$E25</f>
        <v>0</v>
      </c>
      <c r="J25" s="7">
        <f>VLOOKUP($F25,AF!$B$43:$M$84,J$9)*$E25</f>
        <v>0</v>
      </c>
      <c r="K25" s="7">
        <f>VLOOKUP($F25,AF!$B$43:$M$84,K$9)*$E25</f>
        <v>0</v>
      </c>
      <c r="L25" s="7">
        <f>VLOOKUP($F25,AF!$B$43:$M$84,L$9)*$E25</f>
        <v>0</v>
      </c>
      <c r="M25" s="7">
        <f>VLOOKUP($F25,AF!$B$43:$M$84,M$9)*$E25</f>
        <v>0</v>
      </c>
      <c r="N25" s="7">
        <f>VLOOKUP($F25,AF!$B$43:$M$84,N$9)*$E25</f>
        <v>0</v>
      </c>
      <c r="O25" s="7">
        <f t="shared" si="7"/>
        <v>6088166</v>
      </c>
      <c r="P25" s="46"/>
      <c r="Q25" s="7">
        <f t="shared" si="8"/>
        <v>0</v>
      </c>
      <c r="R25" s="7">
        <f t="shared" si="8"/>
        <v>0</v>
      </c>
      <c r="S25" s="15">
        <f t="shared" si="9"/>
        <v>6088166</v>
      </c>
      <c r="T25" s="46"/>
      <c r="U25" s="47">
        <v>302</v>
      </c>
      <c r="V25" s="42">
        <f>VLOOKUP($U25,AF!$B$43:$M$84,V$9)*G25</f>
        <v>0</v>
      </c>
      <c r="W25" s="42">
        <f>VLOOKUP($U25,AF!$B$43:$M$84,W$9)*H25</f>
        <v>0</v>
      </c>
      <c r="X25" s="42">
        <f>VLOOKUP($U25,AF!$B$43:$M$84,X$9)*I25</f>
        <v>0</v>
      </c>
      <c r="Y25" s="42">
        <f>VLOOKUP($U25,AF!$B$43:$M$84,Y$9)*J25</f>
        <v>0</v>
      </c>
      <c r="Z25" s="42">
        <f>VLOOKUP($U25,AF!$B$43:$M$84,Z$9)*K25</f>
        <v>0</v>
      </c>
      <c r="AA25" s="42">
        <f>VLOOKUP($U25,AF!$B$43:$M$84,AA$9)*L25</f>
        <v>0</v>
      </c>
      <c r="AB25" s="42">
        <f>VLOOKUP($U25,AF!$B$43:$M$84,AB$9)*M25</f>
        <v>0</v>
      </c>
      <c r="AC25" s="42">
        <f>VLOOKUP($U25,AF!$B$43:$M$84,AC$9)*N25</f>
        <v>0</v>
      </c>
      <c r="AD25" s="42">
        <f t="shared" si="10"/>
        <v>6088166</v>
      </c>
      <c r="AE25" s="46"/>
      <c r="AF25" s="7">
        <f t="shared" si="11"/>
        <v>0</v>
      </c>
      <c r="AG25" s="7">
        <f t="shared" si="11"/>
        <v>0</v>
      </c>
      <c r="AH25" s="42">
        <f t="shared" si="12"/>
        <v>6088166</v>
      </c>
      <c r="AI25" s="46"/>
      <c r="AJ25" s="46"/>
    </row>
    <row r="26" spans="1:36" x14ac:dyDescent="0.4">
      <c r="A26" s="20">
        <f t="shared" si="1"/>
        <v>18</v>
      </c>
      <c r="B26" s="6">
        <v>317</v>
      </c>
      <c r="C26" t="s">
        <v>437</v>
      </c>
      <c r="D26" t="s">
        <v>438</v>
      </c>
      <c r="E26" s="55">
        <f>'Form 1 WP'!S24</f>
        <v>0</v>
      </c>
      <c r="F26" s="1">
        <v>101</v>
      </c>
      <c r="G26" s="7">
        <f>VLOOKUP($F26,AF!$B$43:$M$84,G$9)*$E26</f>
        <v>0</v>
      </c>
      <c r="H26" s="7">
        <f>VLOOKUP($F26,AF!$B$43:$M$84,H$9)*$E26</f>
        <v>0</v>
      </c>
      <c r="I26" s="7">
        <f>VLOOKUP($F26,AF!$B$43:$M$84,I$9)*$E26</f>
        <v>0</v>
      </c>
      <c r="J26" s="7">
        <f>VLOOKUP($F26,AF!$B$43:$M$84,J$9)*$E26</f>
        <v>0</v>
      </c>
      <c r="K26" s="7">
        <f>VLOOKUP($F26,AF!$B$43:$M$84,K$9)*$E26</f>
        <v>0</v>
      </c>
      <c r="L26" s="7">
        <f>VLOOKUP($F26,AF!$B$43:$M$84,L$9)*$E26</f>
        <v>0</v>
      </c>
      <c r="M26" s="7">
        <f>VLOOKUP($F26,AF!$B$43:$M$84,M$9)*$E26</f>
        <v>0</v>
      </c>
      <c r="N26" s="7">
        <f>VLOOKUP($F26,AF!$B$43:$M$84,N$9)*$E26</f>
        <v>0</v>
      </c>
      <c r="O26" s="7">
        <f t="shared" si="7"/>
        <v>0</v>
      </c>
      <c r="P26" s="46"/>
      <c r="Q26" s="7">
        <f t="shared" si="8"/>
        <v>0</v>
      </c>
      <c r="R26" s="7">
        <f t="shared" si="8"/>
        <v>0</v>
      </c>
      <c r="S26" s="55">
        <f t="shared" si="9"/>
        <v>0</v>
      </c>
      <c r="T26" s="46"/>
      <c r="U26" s="47">
        <v>302</v>
      </c>
      <c r="V26" s="42">
        <f>VLOOKUP($U26,AF!$B$43:$M$84,V$9)*G26</f>
        <v>0</v>
      </c>
      <c r="W26" s="42">
        <f>VLOOKUP($U26,AF!$B$43:$M$84,W$9)*H26</f>
        <v>0</v>
      </c>
      <c r="X26" s="42">
        <f>VLOOKUP($U26,AF!$B$43:$M$84,X$9)*I26</f>
        <v>0</v>
      </c>
      <c r="Y26" s="42">
        <f>VLOOKUP($U26,AF!$B$43:$M$84,Y$9)*J26</f>
        <v>0</v>
      </c>
      <c r="Z26" s="42">
        <f>VLOOKUP($U26,AF!$B$43:$M$84,Z$9)*K26</f>
        <v>0</v>
      </c>
      <c r="AA26" s="42">
        <f>VLOOKUP($U26,AF!$B$43:$M$84,AA$9)*L26</f>
        <v>0</v>
      </c>
      <c r="AB26" s="42">
        <f>VLOOKUP($U26,AF!$B$43:$M$84,AB$9)*M26</f>
        <v>0</v>
      </c>
      <c r="AC26" s="42">
        <f>VLOOKUP($U26,AF!$B$43:$M$84,AC$9)*N26</f>
        <v>0</v>
      </c>
      <c r="AD26" s="42">
        <f t="shared" si="10"/>
        <v>0</v>
      </c>
      <c r="AE26" s="46"/>
      <c r="AF26" s="7">
        <f t="shared" si="11"/>
        <v>0</v>
      </c>
      <c r="AG26" s="7">
        <f t="shared" si="11"/>
        <v>0</v>
      </c>
      <c r="AH26" s="42">
        <f t="shared" si="12"/>
        <v>0</v>
      </c>
      <c r="AI26" s="46"/>
      <c r="AJ26" s="46"/>
    </row>
    <row r="27" spans="1:36" x14ac:dyDescent="0.4">
      <c r="A27" s="20">
        <f t="shared" si="1"/>
        <v>19</v>
      </c>
      <c r="C27" t="s">
        <v>0</v>
      </c>
      <c r="E27" s="43">
        <f>SUM(E16:E26)</f>
        <v>248489585</v>
      </c>
      <c r="F27" s="1"/>
      <c r="G27" s="51">
        <f t="shared" ref="G27:O27" si="21">SUM(G16:G26)</f>
        <v>0</v>
      </c>
      <c r="H27" s="51">
        <f>SUM(H16:H26)</f>
        <v>0</v>
      </c>
      <c r="I27" s="51">
        <f t="shared" si="21"/>
        <v>0</v>
      </c>
      <c r="J27" s="51">
        <f t="shared" si="21"/>
        <v>0</v>
      </c>
      <c r="K27" s="51">
        <f t="shared" si="21"/>
        <v>0</v>
      </c>
      <c r="L27" s="51">
        <f t="shared" si="21"/>
        <v>0</v>
      </c>
      <c r="M27" s="51">
        <f t="shared" si="21"/>
        <v>0</v>
      </c>
      <c r="N27" s="51">
        <f t="shared" si="21"/>
        <v>0</v>
      </c>
      <c r="O27" s="51">
        <f t="shared" si="21"/>
        <v>248489585</v>
      </c>
      <c r="P27" s="46"/>
      <c r="Q27" s="51">
        <f>SUM(Q16:Q26)</f>
        <v>0</v>
      </c>
      <c r="R27" s="51">
        <f>SUM(R16:R26)</f>
        <v>0</v>
      </c>
      <c r="S27" s="101">
        <f>SUM(S16:S26)</f>
        <v>248489585</v>
      </c>
      <c r="T27" s="46"/>
      <c r="U27" s="47"/>
      <c r="V27" s="51">
        <f t="shared" ref="V27:AD27" si="22">SUM(V16:V26)</f>
        <v>0</v>
      </c>
      <c r="W27" s="51">
        <f t="shared" si="22"/>
        <v>0</v>
      </c>
      <c r="X27" s="51">
        <f t="shared" si="22"/>
        <v>0</v>
      </c>
      <c r="Y27" s="51">
        <f t="shared" si="22"/>
        <v>0</v>
      </c>
      <c r="Z27" s="51">
        <f t="shared" si="22"/>
        <v>0</v>
      </c>
      <c r="AA27" s="51">
        <f t="shared" si="22"/>
        <v>0</v>
      </c>
      <c r="AB27" s="51">
        <f t="shared" si="22"/>
        <v>0</v>
      </c>
      <c r="AC27" s="51">
        <f t="shared" si="22"/>
        <v>0</v>
      </c>
      <c r="AD27" s="51">
        <f t="shared" si="22"/>
        <v>248489585</v>
      </c>
      <c r="AE27" s="46"/>
      <c r="AF27" s="51">
        <f>SUM(AF16:AF26)</f>
        <v>0</v>
      </c>
      <c r="AG27" s="51">
        <f>SUM(AG16:AG26)</f>
        <v>0</v>
      </c>
      <c r="AH27" s="51">
        <f t="shared" ref="AH27" si="23">SUM(AH16:AH26)</f>
        <v>248489585</v>
      </c>
      <c r="AI27" s="46"/>
      <c r="AJ27" s="46"/>
    </row>
    <row r="28" spans="1:36" x14ac:dyDescent="0.4">
      <c r="A28" s="20">
        <f t="shared" si="1"/>
        <v>20</v>
      </c>
      <c r="E28" s="43"/>
      <c r="F28" s="1"/>
      <c r="G28" s="101"/>
      <c r="H28" s="101"/>
      <c r="I28" s="101"/>
      <c r="J28" s="101"/>
      <c r="K28" s="101"/>
      <c r="L28" s="101"/>
      <c r="M28" s="101"/>
      <c r="N28" s="101"/>
      <c r="O28" s="101"/>
      <c r="P28" s="46"/>
      <c r="Q28" s="101"/>
      <c r="R28" s="101"/>
      <c r="S28" s="101"/>
      <c r="T28" s="46"/>
      <c r="U28" s="47"/>
      <c r="V28" s="101"/>
      <c r="W28" s="101"/>
      <c r="X28" s="101"/>
      <c r="Y28" s="101"/>
      <c r="Z28" s="101"/>
      <c r="AA28" s="101"/>
      <c r="AB28" s="101"/>
      <c r="AC28" s="101"/>
      <c r="AD28" s="101"/>
      <c r="AE28" s="46"/>
      <c r="AF28" s="101"/>
      <c r="AG28" s="101"/>
      <c r="AH28" s="101"/>
      <c r="AI28" s="46"/>
      <c r="AJ28" s="46"/>
    </row>
    <row r="29" spans="1:36" x14ac:dyDescent="0.4">
      <c r="A29" s="20">
        <f t="shared" si="1"/>
        <v>21</v>
      </c>
      <c r="B29" s="21" t="s">
        <v>1100</v>
      </c>
      <c r="C29" s="21"/>
      <c r="E29" s="43"/>
      <c r="F29" s="1"/>
      <c r="G29" s="101"/>
      <c r="H29" s="101"/>
      <c r="I29" s="101"/>
      <c r="J29" s="101"/>
      <c r="K29" s="101"/>
      <c r="L29" s="101"/>
      <c r="M29" s="101"/>
      <c r="N29" s="101"/>
      <c r="O29" s="101"/>
      <c r="P29" s="46"/>
      <c r="Q29" s="101"/>
      <c r="R29" s="101"/>
      <c r="S29" s="101"/>
      <c r="T29" s="46"/>
      <c r="U29" s="47"/>
      <c r="V29" s="101"/>
      <c r="W29" s="101"/>
      <c r="X29" s="101"/>
      <c r="Y29" s="101"/>
      <c r="Z29" s="101"/>
      <c r="AA29" s="101"/>
      <c r="AB29" s="101"/>
      <c r="AC29" s="101"/>
      <c r="AD29" s="101"/>
      <c r="AE29" s="46"/>
      <c r="AF29" s="101"/>
      <c r="AG29" s="101"/>
      <c r="AH29" s="101"/>
      <c r="AI29" s="46"/>
      <c r="AJ29" s="46"/>
    </row>
    <row r="30" spans="1:36" x14ac:dyDescent="0.4">
      <c r="A30" s="20">
        <f t="shared" si="1"/>
        <v>22</v>
      </c>
      <c r="B30" s="6">
        <v>338.1</v>
      </c>
      <c r="C30" t="s">
        <v>28</v>
      </c>
      <c r="D30" t="s">
        <v>1289</v>
      </c>
      <c r="E30" s="15">
        <f>'Form 1 WP'!S52</f>
        <v>0</v>
      </c>
      <c r="F30" s="1">
        <v>101</v>
      </c>
      <c r="G30" s="7">
        <f>VLOOKUP($F30,AF!$B$43:$M$84,G$9)*$E30</f>
        <v>0</v>
      </c>
      <c r="H30" s="7">
        <f>VLOOKUP($F30,AF!$B$43:$M$84,H$9)*$E30</f>
        <v>0</v>
      </c>
      <c r="I30" s="7">
        <f>VLOOKUP($F30,AF!$B$43:$M$84,I$9)*$E30</f>
        <v>0</v>
      </c>
      <c r="J30" s="7">
        <f>VLOOKUP($F30,AF!$B$43:$M$84,J$9)*$E30</f>
        <v>0</v>
      </c>
      <c r="K30" s="7">
        <f>VLOOKUP($F30,AF!$B$43:$M$84,K$9)*$E30</f>
        <v>0</v>
      </c>
      <c r="L30" s="7">
        <f>VLOOKUP($F30,AF!$B$43:$M$84,L$9)*$E30</f>
        <v>0</v>
      </c>
      <c r="M30" s="7">
        <f>VLOOKUP($F30,AF!$B$43:$M$84,M$9)*$E30</f>
        <v>0</v>
      </c>
      <c r="N30" s="7">
        <f>VLOOKUP($F30,AF!$B$43:$M$84,N$9)*$E30</f>
        <v>0</v>
      </c>
      <c r="O30" s="7">
        <f t="shared" ref="O30:O41" si="24">E30-SUM(G30:N30)</f>
        <v>0</v>
      </c>
      <c r="P30" s="46"/>
      <c r="Q30" s="7">
        <f t="shared" ref="Q30:Q41" si="25">+M30+K30+I30+G30</f>
        <v>0</v>
      </c>
      <c r="R30" s="7">
        <f t="shared" ref="R30:R41" si="26">+N30+L30+J30+H30</f>
        <v>0</v>
      </c>
      <c r="S30" s="15">
        <f t="shared" ref="S30:S41" si="27">Q30+R30+O30</f>
        <v>0</v>
      </c>
      <c r="T30" s="46"/>
      <c r="U30" s="47">
        <v>302</v>
      </c>
      <c r="V30" s="42">
        <f>VLOOKUP($U30,AF!$B$43:$M$84,V$9)*G30</f>
        <v>0</v>
      </c>
      <c r="W30" s="42">
        <f>VLOOKUP($U30,AF!$B$43:$M$84,W$9)*H30</f>
        <v>0</v>
      </c>
      <c r="X30" s="42">
        <f>VLOOKUP($U30,AF!$B$43:$M$84,X$9)*I30</f>
        <v>0</v>
      </c>
      <c r="Y30" s="42">
        <f>VLOOKUP($U30,AF!$B$43:$M$84,Y$9)*J30</f>
        <v>0</v>
      </c>
      <c r="Z30" s="42">
        <f>VLOOKUP($U30,AF!$B$43:$M$84,Z$9)*K30</f>
        <v>0</v>
      </c>
      <c r="AA30" s="42">
        <f>VLOOKUP($U30,AF!$B$43:$M$84,AA$9)*L30</f>
        <v>0</v>
      </c>
      <c r="AB30" s="42">
        <f>VLOOKUP($U30,AF!$B$43:$M$84,AB$9)*M30</f>
        <v>0</v>
      </c>
      <c r="AC30" s="42">
        <f>VLOOKUP($U30,AF!$B$43:$M$84,AC$9)*N30</f>
        <v>0</v>
      </c>
      <c r="AD30" s="42">
        <f t="shared" ref="AD30:AD41" si="28">E30-SUM(V30:AC30)</f>
        <v>0</v>
      </c>
      <c r="AE30" s="46"/>
      <c r="AF30" s="7">
        <f t="shared" ref="AF30:AF41" si="29">+AB30+Z30+X30+V30</f>
        <v>0</v>
      </c>
      <c r="AG30" s="7">
        <f t="shared" ref="AG30:AG41" si="30">+AC30+AA30+Y30+W30</f>
        <v>0</v>
      </c>
      <c r="AH30" s="42">
        <f t="shared" ref="AH30:AH41" si="31">+AF30+AG30+AD30</f>
        <v>0</v>
      </c>
      <c r="AI30" s="46"/>
      <c r="AJ30" s="46"/>
    </row>
    <row r="31" spans="1:36" x14ac:dyDescent="0.4">
      <c r="A31" s="20">
        <f t="shared" si="1"/>
        <v>23</v>
      </c>
      <c r="B31" s="6">
        <v>338.2</v>
      </c>
      <c r="C31" t="s">
        <v>29</v>
      </c>
      <c r="D31" t="s">
        <v>1290</v>
      </c>
      <c r="E31" s="15">
        <f>'Form 1 WP'!S53</f>
        <v>0</v>
      </c>
      <c r="F31" s="1">
        <v>101</v>
      </c>
      <c r="G31" s="7">
        <f>VLOOKUP($F31,AF!$B$43:$M$84,G$9)*$E31</f>
        <v>0</v>
      </c>
      <c r="H31" s="7">
        <f>VLOOKUP($F31,AF!$B$43:$M$84,H$9)*$E31</f>
        <v>0</v>
      </c>
      <c r="I31" s="7">
        <f>VLOOKUP($F31,AF!$B$43:$M$84,I$9)*$E31</f>
        <v>0</v>
      </c>
      <c r="J31" s="7">
        <f>VLOOKUP($F31,AF!$B$43:$M$84,J$9)*$E31</f>
        <v>0</v>
      </c>
      <c r="K31" s="7">
        <f>VLOOKUP($F31,AF!$B$43:$M$84,K$9)*$E31</f>
        <v>0</v>
      </c>
      <c r="L31" s="7">
        <f>VLOOKUP($F31,AF!$B$43:$M$84,L$9)*$E31</f>
        <v>0</v>
      </c>
      <c r="M31" s="7">
        <f>VLOOKUP($F31,AF!$B$43:$M$84,M$9)*$E31</f>
        <v>0</v>
      </c>
      <c r="N31" s="7">
        <f>VLOOKUP($F31,AF!$B$43:$M$84,N$9)*$E31</f>
        <v>0</v>
      </c>
      <c r="O31" s="7">
        <f t="shared" si="24"/>
        <v>0</v>
      </c>
      <c r="P31" s="46"/>
      <c r="Q31" s="7">
        <f t="shared" si="25"/>
        <v>0</v>
      </c>
      <c r="R31" s="7">
        <f t="shared" si="26"/>
        <v>0</v>
      </c>
      <c r="S31" s="15">
        <f t="shared" si="27"/>
        <v>0</v>
      </c>
      <c r="T31" s="46"/>
      <c r="U31" s="47">
        <v>302</v>
      </c>
      <c r="V31" s="42">
        <f>VLOOKUP($U31,AF!$B$43:$M$84,V$9)*G31</f>
        <v>0</v>
      </c>
      <c r="W31" s="42">
        <f>VLOOKUP($U31,AF!$B$43:$M$84,W$9)*H31</f>
        <v>0</v>
      </c>
      <c r="X31" s="42">
        <f>VLOOKUP($U31,AF!$B$43:$M$84,X$9)*I31</f>
        <v>0</v>
      </c>
      <c r="Y31" s="42">
        <f>VLOOKUP($U31,AF!$B$43:$M$84,Y$9)*J31</f>
        <v>0</v>
      </c>
      <c r="Z31" s="42">
        <f>VLOOKUP($U31,AF!$B$43:$M$84,Z$9)*K31</f>
        <v>0</v>
      </c>
      <c r="AA31" s="42">
        <f>VLOOKUP($U31,AF!$B$43:$M$84,AA$9)*L31</f>
        <v>0</v>
      </c>
      <c r="AB31" s="42">
        <f>VLOOKUP($U31,AF!$B$43:$M$84,AB$9)*M31</f>
        <v>0</v>
      </c>
      <c r="AC31" s="42">
        <f>VLOOKUP($U31,AF!$B$43:$M$84,AC$9)*N31</f>
        <v>0</v>
      </c>
      <c r="AD31" s="42">
        <f t="shared" si="28"/>
        <v>0</v>
      </c>
      <c r="AE31" s="46"/>
      <c r="AF31" s="7">
        <f t="shared" si="29"/>
        <v>0</v>
      </c>
      <c r="AG31" s="7">
        <f t="shared" si="30"/>
        <v>0</v>
      </c>
      <c r="AH31" s="42">
        <f t="shared" si="31"/>
        <v>0</v>
      </c>
      <c r="AI31" s="46"/>
      <c r="AJ31" s="46"/>
    </row>
    <row r="32" spans="1:36" x14ac:dyDescent="0.4">
      <c r="A32" s="20">
        <f t="shared" si="1"/>
        <v>24</v>
      </c>
      <c r="B32" s="6">
        <v>338.4</v>
      </c>
      <c r="C32" t="s">
        <v>1275</v>
      </c>
      <c r="D32" t="s">
        <v>1291</v>
      </c>
      <c r="E32" s="15">
        <f>'Form 1 WP'!S54</f>
        <v>0</v>
      </c>
      <c r="F32" s="1">
        <v>101</v>
      </c>
      <c r="G32" s="7">
        <f>VLOOKUP($F32,AF!$B$43:$M$84,G$9)*$E32</f>
        <v>0</v>
      </c>
      <c r="H32" s="7">
        <f>VLOOKUP($F32,AF!$B$43:$M$84,H$9)*$E32</f>
        <v>0</v>
      </c>
      <c r="I32" s="7">
        <f>VLOOKUP($F32,AF!$B$43:$M$84,I$9)*$E32</f>
        <v>0</v>
      </c>
      <c r="J32" s="7">
        <f>VLOOKUP($F32,AF!$B$43:$M$84,J$9)*$E32</f>
        <v>0</v>
      </c>
      <c r="K32" s="7">
        <f>VLOOKUP($F32,AF!$B$43:$M$84,K$9)*$E32</f>
        <v>0</v>
      </c>
      <c r="L32" s="7">
        <f>VLOOKUP($F32,AF!$B$43:$M$84,L$9)*$E32</f>
        <v>0</v>
      </c>
      <c r="M32" s="7">
        <f>VLOOKUP($F32,AF!$B$43:$M$84,M$9)*$E32</f>
        <v>0</v>
      </c>
      <c r="N32" s="7">
        <f>VLOOKUP($F32,AF!$B$43:$M$84,N$9)*$E32</f>
        <v>0</v>
      </c>
      <c r="O32" s="7">
        <f t="shared" si="24"/>
        <v>0</v>
      </c>
      <c r="P32" s="46"/>
      <c r="Q32" s="7">
        <f t="shared" si="25"/>
        <v>0</v>
      </c>
      <c r="R32" s="7">
        <f t="shared" si="26"/>
        <v>0</v>
      </c>
      <c r="S32" s="15">
        <f t="shared" si="27"/>
        <v>0</v>
      </c>
      <c r="T32" s="46"/>
      <c r="U32" s="47">
        <v>302</v>
      </c>
      <c r="V32" s="42">
        <f>VLOOKUP($U32,AF!$B$43:$M$84,V$9)*G32</f>
        <v>0</v>
      </c>
      <c r="W32" s="42">
        <f>VLOOKUP($U32,AF!$B$43:$M$84,W$9)*H32</f>
        <v>0</v>
      </c>
      <c r="X32" s="42">
        <f>VLOOKUP($U32,AF!$B$43:$M$84,X$9)*I32</f>
        <v>0</v>
      </c>
      <c r="Y32" s="42">
        <f>VLOOKUP($U32,AF!$B$43:$M$84,Y$9)*J32</f>
        <v>0</v>
      </c>
      <c r="Z32" s="42">
        <f>VLOOKUP($U32,AF!$B$43:$M$84,Z$9)*K32</f>
        <v>0</v>
      </c>
      <c r="AA32" s="42">
        <f>VLOOKUP($U32,AF!$B$43:$M$84,AA$9)*L32</f>
        <v>0</v>
      </c>
      <c r="AB32" s="42">
        <f>VLOOKUP($U32,AF!$B$43:$M$84,AB$9)*M32</f>
        <v>0</v>
      </c>
      <c r="AC32" s="42">
        <f>VLOOKUP($U32,AF!$B$43:$M$84,AC$9)*N32</f>
        <v>0</v>
      </c>
      <c r="AD32" s="42">
        <f t="shared" si="28"/>
        <v>0</v>
      </c>
      <c r="AE32" s="46"/>
      <c r="AF32" s="7">
        <f t="shared" si="29"/>
        <v>0</v>
      </c>
      <c r="AG32" s="7">
        <f t="shared" si="30"/>
        <v>0</v>
      </c>
      <c r="AH32" s="42">
        <f t="shared" si="31"/>
        <v>0</v>
      </c>
      <c r="AI32" s="46"/>
      <c r="AJ32" s="46"/>
    </row>
    <row r="33" spans="1:36" x14ac:dyDescent="0.4">
      <c r="A33" s="20">
        <f t="shared" si="1"/>
        <v>25</v>
      </c>
      <c r="B33" s="6">
        <v>338.5</v>
      </c>
      <c r="C33" t="s">
        <v>1276</v>
      </c>
      <c r="D33" t="s">
        <v>1292</v>
      </c>
      <c r="E33" s="15">
        <f>'Form 1 WP'!S55</f>
        <v>0</v>
      </c>
      <c r="F33" s="1">
        <v>101</v>
      </c>
      <c r="G33" s="7">
        <f>VLOOKUP($F33,AF!$B$43:$M$84,G$9)*$E33</f>
        <v>0</v>
      </c>
      <c r="H33" s="7">
        <f>VLOOKUP($F33,AF!$B$43:$M$84,H$9)*$E33</f>
        <v>0</v>
      </c>
      <c r="I33" s="7">
        <f>VLOOKUP($F33,AF!$B$43:$M$84,I$9)*$E33</f>
        <v>0</v>
      </c>
      <c r="J33" s="7">
        <f>VLOOKUP($F33,AF!$B$43:$M$84,J$9)*$E33</f>
        <v>0</v>
      </c>
      <c r="K33" s="7">
        <f>VLOOKUP($F33,AF!$B$43:$M$84,K$9)*$E33</f>
        <v>0</v>
      </c>
      <c r="L33" s="7">
        <f>VLOOKUP($F33,AF!$B$43:$M$84,L$9)*$E33</f>
        <v>0</v>
      </c>
      <c r="M33" s="7">
        <f>VLOOKUP($F33,AF!$B$43:$M$84,M$9)*$E33</f>
        <v>0</v>
      </c>
      <c r="N33" s="7">
        <f>VLOOKUP($F33,AF!$B$43:$M$84,N$9)*$E33</f>
        <v>0</v>
      </c>
      <c r="O33" s="7">
        <f t="shared" si="24"/>
        <v>0</v>
      </c>
      <c r="P33" s="46"/>
      <c r="Q33" s="7">
        <f t="shared" si="25"/>
        <v>0</v>
      </c>
      <c r="R33" s="7">
        <f t="shared" si="26"/>
        <v>0</v>
      </c>
      <c r="S33" s="15">
        <f t="shared" si="27"/>
        <v>0</v>
      </c>
      <c r="T33" s="46"/>
      <c r="U33" s="47">
        <v>302</v>
      </c>
      <c r="V33" s="42">
        <f>VLOOKUP($U33,AF!$B$43:$M$84,V$9)*G33</f>
        <v>0</v>
      </c>
      <c r="W33" s="42">
        <f>VLOOKUP($U33,AF!$B$43:$M$84,W$9)*H33</f>
        <v>0</v>
      </c>
      <c r="X33" s="42">
        <f>VLOOKUP($U33,AF!$B$43:$M$84,X$9)*I33</f>
        <v>0</v>
      </c>
      <c r="Y33" s="42">
        <f>VLOOKUP($U33,AF!$B$43:$M$84,Y$9)*J33</f>
        <v>0</v>
      </c>
      <c r="Z33" s="42">
        <f>VLOOKUP($U33,AF!$B$43:$M$84,Z$9)*K33</f>
        <v>0</v>
      </c>
      <c r="AA33" s="42">
        <f>VLOOKUP($U33,AF!$B$43:$M$84,AA$9)*L33</f>
        <v>0</v>
      </c>
      <c r="AB33" s="42">
        <f>VLOOKUP($U33,AF!$B$43:$M$84,AB$9)*M33</f>
        <v>0</v>
      </c>
      <c r="AC33" s="42">
        <f>VLOOKUP($U33,AF!$B$43:$M$84,AC$9)*N33</f>
        <v>0</v>
      </c>
      <c r="AD33" s="42">
        <f t="shared" si="28"/>
        <v>0</v>
      </c>
      <c r="AE33" s="46"/>
      <c r="AF33" s="7">
        <f t="shared" si="29"/>
        <v>0</v>
      </c>
      <c r="AG33" s="7">
        <f t="shared" si="30"/>
        <v>0</v>
      </c>
      <c r="AH33" s="42">
        <f t="shared" si="31"/>
        <v>0</v>
      </c>
      <c r="AI33" s="46"/>
      <c r="AJ33" s="46"/>
    </row>
    <row r="34" spans="1:36" x14ac:dyDescent="0.4">
      <c r="A34" s="20">
        <f t="shared" si="1"/>
        <v>26</v>
      </c>
      <c r="B34" s="6">
        <v>338.6</v>
      </c>
      <c r="C34" t="s">
        <v>1284</v>
      </c>
      <c r="D34" t="s">
        <v>1293</v>
      </c>
      <c r="E34" s="15">
        <f>'Form 1 WP'!S56</f>
        <v>0</v>
      </c>
      <c r="F34" s="1">
        <v>101</v>
      </c>
      <c r="G34" s="7">
        <f>VLOOKUP($F34,AF!$B$43:$M$84,G$9)*$E34</f>
        <v>0</v>
      </c>
      <c r="H34" s="7">
        <f>VLOOKUP($F34,AF!$B$43:$M$84,H$9)*$E34</f>
        <v>0</v>
      </c>
      <c r="I34" s="7">
        <f>VLOOKUP($F34,AF!$B$43:$M$84,I$9)*$E34</f>
        <v>0</v>
      </c>
      <c r="J34" s="7">
        <f>VLOOKUP($F34,AF!$B$43:$M$84,J$9)*$E34</f>
        <v>0</v>
      </c>
      <c r="K34" s="7">
        <f>VLOOKUP($F34,AF!$B$43:$M$84,K$9)*$E34</f>
        <v>0</v>
      </c>
      <c r="L34" s="7">
        <f>VLOOKUP($F34,AF!$B$43:$M$84,L$9)*$E34</f>
        <v>0</v>
      </c>
      <c r="M34" s="7">
        <f>VLOOKUP($F34,AF!$B$43:$M$84,M$9)*$E34</f>
        <v>0</v>
      </c>
      <c r="N34" s="7">
        <f>VLOOKUP($F34,AF!$B$43:$M$84,N$9)*$E34</f>
        <v>0</v>
      </c>
      <c r="O34" s="7">
        <f t="shared" si="24"/>
        <v>0</v>
      </c>
      <c r="P34" s="46"/>
      <c r="Q34" s="7">
        <f t="shared" si="25"/>
        <v>0</v>
      </c>
      <c r="R34" s="7">
        <f t="shared" si="26"/>
        <v>0</v>
      </c>
      <c r="S34" s="15">
        <f t="shared" si="27"/>
        <v>0</v>
      </c>
      <c r="T34" s="46"/>
      <c r="U34" s="47">
        <v>302</v>
      </c>
      <c r="V34" s="42">
        <f>VLOOKUP($U34,AF!$B$43:$M$84,V$9)*G34</f>
        <v>0</v>
      </c>
      <c r="W34" s="42">
        <f>VLOOKUP($U34,AF!$B$43:$M$84,W$9)*H34</f>
        <v>0</v>
      </c>
      <c r="X34" s="42">
        <f>VLOOKUP($U34,AF!$B$43:$M$84,X$9)*I34</f>
        <v>0</v>
      </c>
      <c r="Y34" s="42">
        <f>VLOOKUP($U34,AF!$B$43:$M$84,Y$9)*J34</f>
        <v>0</v>
      </c>
      <c r="Z34" s="42">
        <f>VLOOKUP($U34,AF!$B$43:$M$84,Z$9)*K34</f>
        <v>0</v>
      </c>
      <c r="AA34" s="42">
        <f>VLOOKUP($U34,AF!$B$43:$M$84,AA$9)*L34</f>
        <v>0</v>
      </c>
      <c r="AB34" s="42">
        <f>VLOOKUP($U34,AF!$B$43:$M$84,AB$9)*M34</f>
        <v>0</v>
      </c>
      <c r="AC34" s="42">
        <f>VLOOKUP($U34,AF!$B$43:$M$84,AC$9)*N34</f>
        <v>0</v>
      </c>
      <c r="AD34" s="42">
        <f t="shared" si="28"/>
        <v>0</v>
      </c>
      <c r="AE34" s="46"/>
      <c r="AF34" s="7">
        <f t="shared" si="29"/>
        <v>0</v>
      </c>
      <c r="AG34" s="7">
        <f t="shared" si="30"/>
        <v>0</v>
      </c>
      <c r="AH34" s="42">
        <f t="shared" si="31"/>
        <v>0</v>
      </c>
      <c r="AI34" s="46"/>
      <c r="AJ34" s="46"/>
    </row>
    <row r="35" spans="1:36" x14ac:dyDescent="0.4">
      <c r="A35" s="20">
        <f t="shared" si="1"/>
        <v>27</v>
      </c>
      <c r="B35" s="6">
        <v>338.70000000000005</v>
      </c>
      <c r="C35" t="s">
        <v>1277</v>
      </c>
      <c r="D35" t="s">
        <v>1294</v>
      </c>
      <c r="E35" s="15">
        <f>'Form 1 WP'!S57</f>
        <v>0</v>
      </c>
      <c r="F35" s="1">
        <v>101</v>
      </c>
      <c r="G35" s="7">
        <f>VLOOKUP($F35,AF!$B$43:$M$84,G$9)*$E35</f>
        <v>0</v>
      </c>
      <c r="H35" s="7">
        <f>VLOOKUP($F35,AF!$B$43:$M$84,H$9)*$E35</f>
        <v>0</v>
      </c>
      <c r="I35" s="7">
        <f>VLOOKUP($F35,AF!$B$43:$M$84,I$9)*$E35</f>
        <v>0</v>
      </c>
      <c r="J35" s="7">
        <f>VLOOKUP($F35,AF!$B$43:$M$84,J$9)*$E35</f>
        <v>0</v>
      </c>
      <c r="K35" s="7">
        <f>VLOOKUP($F35,AF!$B$43:$M$84,K$9)*$E35</f>
        <v>0</v>
      </c>
      <c r="L35" s="7">
        <f>VLOOKUP($F35,AF!$B$43:$M$84,L$9)*$E35</f>
        <v>0</v>
      </c>
      <c r="M35" s="7">
        <f>VLOOKUP($F35,AF!$B$43:$M$84,M$9)*$E35</f>
        <v>0</v>
      </c>
      <c r="N35" s="7">
        <f>VLOOKUP($F35,AF!$B$43:$M$84,N$9)*$E35</f>
        <v>0</v>
      </c>
      <c r="O35" s="7">
        <f t="shared" si="24"/>
        <v>0</v>
      </c>
      <c r="P35" s="46"/>
      <c r="Q35" s="7">
        <f t="shared" si="25"/>
        <v>0</v>
      </c>
      <c r="R35" s="7">
        <f t="shared" si="26"/>
        <v>0</v>
      </c>
      <c r="S35" s="15">
        <f t="shared" si="27"/>
        <v>0</v>
      </c>
      <c r="T35" s="46"/>
      <c r="U35" s="47">
        <v>302</v>
      </c>
      <c r="V35" s="42">
        <f>VLOOKUP($U35,AF!$B$43:$M$84,V$9)*G35</f>
        <v>0</v>
      </c>
      <c r="W35" s="42">
        <f>VLOOKUP($U35,AF!$B$43:$M$84,W$9)*H35</f>
        <v>0</v>
      </c>
      <c r="X35" s="42">
        <f>VLOOKUP($U35,AF!$B$43:$M$84,X$9)*I35</f>
        <v>0</v>
      </c>
      <c r="Y35" s="42">
        <f>VLOOKUP($U35,AF!$B$43:$M$84,Y$9)*J35</f>
        <v>0</v>
      </c>
      <c r="Z35" s="42">
        <f>VLOOKUP($U35,AF!$B$43:$M$84,Z$9)*K35</f>
        <v>0</v>
      </c>
      <c r="AA35" s="42">
        <f>VLOOKUP($U35,AF!$B$43:$M$84,AA$9)*L35</f>
        <v>0</v>
      </c>
      <c r="AB35" s="42">
        <f>VLOOKUP($U35,AF!$B$43:$M$84,AB$9)*M35</f>
        <v>0</v>
      </c>
      <c r="AC35" s="42">
        <f>VLOOKUP($U35,AF!$B$43:$M$84,AC$9)*N35</f>
        <v>0</v>
      </c>
      <c r="AD35" s="42">
        <f t="shared" si="28"/>
        <v>0</v>
      </c>
      <c r="AE35" s="46"/>
      <c r="AF35" s="7">
        <f t="shared" si="29"/>
        <v>0</v>
      </c>
      <c r="AG35" s="7">
        <f t="shared" si="30"/>
        <v>0</v>
      </c>
      <c r="AH35" s="42">
        <f t="shared" si="31"/>
        <v>0</v>
      </c>
      <c r="AI35" s="46"/>
      <c r="AJ35" s="46"/>
    </row>
    <row r="36" spans="1:36" x14ac:dyDescent="0.4">
      <c r="A36" s="20">
        <f t="shared" si="1"/>
        <v>28</v>
      </c>
      <c r="B36" s="6">
        <v>338.80000000000007</v>
      </c>
      <c r="C36" t="s">
        <v>1278</v>
      </c>
      <c r="D36" t="s">
        <v>1295</v>
      </c>
      <c r="E36" s="15">
        <f>'Form 1 WP'!S58</f>
        <v>0</v>
      </c>
      <c r="F36" s="1">
        <v>101</v>
      </c>
      <c r="G36" s="7">
        <f>VLOOKUP($F36,AF!$B$43:$M$84,G$9)*$E36</f>
        <v>0</v>
      </c>
      <c r="H36" s="7">
        <f>VLOOKUP($F36,AF!$B$43:$M$84,H$9)*$E36</f>
        <v>0</v>
      </c>
      <c r="I36" s="7">
        <f>VLOOKUP($F36,AF!$B$43:$M$84,I$9)*$E36</f>
        <v>0</v>
      </c>
      <c r="J36" s="7">
        <f>VLOOKUP($F36,AF!$B$43:$M$84,J$9)*$E36</f>
        <v>0</v>
      </c>
      <c r="K36" s="7">
        <f>VLOOKUP($F36,AF!$B$43:$M$84,K$9)*$E36</f>
        <v>0</v>
      </c>
      <c r="L36" s="7">
        <f>VLOOKUP($F36,AF!$B$43:$M$84,L$9)*$E36</f>
        <v>0</v>
      </c>
      <c r="M36" s="7">
        <f>VLOOKUP($F36,AF!$B$43:$M$84,M$9)*$E36</f>
        <v>0</v>
      </c>
      <c r="N36" s="7">
        <f>VLOOKUP($F36,AF!$B$43:$M$84,N$9)*$E36</f>
        <v>0</v>
      </c>
      <c r="O36" s="7">
        <f t="shared" si="24"/>
        <v>0</v>
      </c>
      <c r="P36" s="46"/>
      <c r="Q36" s="7">
        <f t="shared" si="25"/>
        <v>0</v>
      </c>
      <c r="R36" s="7">
        <f t="shared" si="26"/>
        <v>0</v>
      </c>
      <c r="S36" s="15">
        <f t="shared" si="27"/>
        <v>0</v>
      </c>
      <c r="T36" s="46"/>
      <c r="U36" s="47">
        <v>302</v>
      </c>
      <c r="V36" s="42">
        <f>VLOOKUP($U36,AF!$B$43:$M$84,V$9)*G36</f>
        <v>0</v>
      </c>
      <c r="W36" s="42">
        <f>VLOOKUP($U36,AF!$B$43:$M$84,W$9)*H36</f>
        <v>0</v>
      </c>
      <c r="X36" s="42">
        <f>VLOOKUP($U36,AF!$B$43:$M$84,X$9)*I36</f>
        <v>0</v>
      </c>
      <c r="Y36" s="42">
        <f>VLOOKUP($U36,AF!$B$43:$M$84,Y$9)*J36</f>
        <v>0</v>
      </c>
      <c r="Z36" s="42">
        <f>VLOOKUP($U36,AF!$B$43:$M$84,Z$9)*K36</f>
        <v>0</v>
      </c>
      <c r="AA36" s="42">
        <f>VLOOKUP($U36,AF!$B$43:$M$84,AA$9)*L36</f>
        <v>0</v>
      </c>
      <c r="AB36" s="42">
        <f>VLOOKUP($U36,AF!$B$43:$M$84,AB$9)*M36</f>
        <v>0</v>
      </c>
      <c r="AC36" s="42">
        <f>VLOOKUP($U36,AF!$B$43:$M$84,AC$9)*N36</f>
        <v>0</v>
      </c>
      <c r="AD36" s="42">
        <f t="shared" si="28"/>
        <v>0</v>
      </c>
      <c r="AE36" s="46"/>
      <c r="AF36" s="7">
        <f t="shared" si="29"/>
        <v>0</v>
      </c>
      <c r="AG36" s="7">
        <f t="shared" si="30"/>
        <v>0</v>
      </c>
      <c r="AH36" s="42">
        <f t="shared" si="31"/>
        <v>0</v>
      </c>
      <c r="AI36" s="46"/>
      <c r="AJ36" s="46"/>
    </row>
    <row r="37" spans="1:36" x14ac:dyDescent="0.4">
      <c r="A37" s="20">
        <f t="shared" si="1"/>
        <v>29</v>
      </c>
      <c r="B37" s="6">
        <v>338.90000000000009</v>
      </c>
      <c r="C37" t="s">
        <v>483</v>
      </c>
      <c r="D37" t="s">
        <v>1296</v>
      </c>
      <c r="E37" s="15">
        <f>'Form 1 WP'!S59</f>
        <v>0</v>
      </c>
      <c r="F37" s="1">
        <v>101</v>
      </c>
      <c r="G37" s="7">
        <f>VLOOKUP($F37,AF!$B$43:$M$84,G$9)*$E37</f>
        <v>0</v>
      </c>
      <c r="H37" s="7">
        <f>VLOOKUP($F37,AF!$B$43:$M$84,H$9)*$E37</f>
        <v>0</v>
      </c>
      <c r="I37" s="7">
        <f>VLOOKUP($F37,AF!$B$43:$M$84,I$9)*$E37</f>
        <v>0</v>
      </c>
      <c r="J37" s="7">
        <f>VLOOKUP($F37,AF!$B$43:$M$84,J$9)*$E37</f>
        <v>0</v>
      </c>
      <c r="K37" s="7">
        <f>VLOOKUP($F37,AF!$B$43:$M$84,K$9)*$E37</f>
        <v>0</v>
      </c>
      <c r="L37" s="7">
        <f>VLOOKUP($F37,AF!$B$43:$M$84,L$9)*$E37</f>
        <v>0</v>
      </c>
      <c r="M37" s="7">
        <f>VLOOKUP($F37,AF!$B$43:$M$84,M$9)*$E37</f>
        <v>0</v>
      </c>
      <c r="N37" s="7">
        <f>VLOOKUP($F37,AF!$B$43:$M$84,N$9)*$E37</f>
        <v>0</v>
      </c>
      <c r="O37" s="7">
        <f t="shared" si="24"/>
        <v>0</v>
      </c>
      <c r="P37" s="46"/>
      <c r="Q37" s="7">
        <f t="shared" si="25"/>
        <v>0</v>
      </c>
      <c r="R37" s="7">
        <f t="shared" si="26"/>
        <v>0</v>
      </c>
      <c r="S37" s="15">
        <f t="shared" si="27"/>
        <v>0</v>
      </c>
      <c r="T37" s="46"/>
      <c r="U37" s="47">
        <v>302</v>
      </c>
      <c r="V37" s="42">
        <f>VLOOKUP($U37,AF!$B$43:$M$84,V$9)*G37</f>
        <v>0</v>
      </c>
      <c r="W37" s="42">
        <f>VLOOKUP($U37,AF!$B$43:$M$84,W$9)*H37</f>
        <v>0</v>
      </c>
      <c r="X37" s="42">
        <f>VLOOKUP($U37,AF!$B$43:$M$84,X$9)*I37</f>
        <v>0</v>
      </c>
      <c r="Y37" s="42">
        <f>VLOOKUP($U37,AF!$B$43:$M$84,Y$9)*J37</f>
        <v>0</v>
      </c>
      <c r="Z37" s="42">
        <f>VLOOKUP($U37,AF!$B$43:$M$84,Z$9)*K37</f>
        <v>0</v>
      </c>
      <c r="AA37" s="42">
        <f>VLOOKUP($U37,AF!$B$43:$M$84,AA$9)*L37</f>
        <v>0</v>
      </c>
      <c r="AB37" s="42">
        <f>VLOOKUP($U37,AF!$B$43:$M$84,AB$9)*M37</f>
        <v>0</v>
      </c>
      <c r="AC37" s="42">
        <f>VLOOKUP($U37,AF!$B$43:$M$84,AC$9)*N37</f>
        <v>0</v>
      </c>
      <c r="AD37" s="42">
        <f t="shared" si="28"/>
        <v>0</v>
      </c>
      <c r="AE37" s="46"/>
      <c r="AF37" s="7">
        <f t="shared" si="29"/>
        <v>0</v>
      </c>
      <c r="AG37" s="7">
        <f t="shared" si="30"/>
        <v>0</v>
      </c>
      <c r="AH37" s="42">
        <f t="shared" si="31"/>
        <v>0</v>
      </c>
      <c r="AI37" s="46"/>
      <c r="AJ37" s="46"/>
    </row>
    <row r="38" spans="1:36" x14ac:dyDescent="0.4">
      <c r="A38" s="20">
        <f t="shared" si="1"/>
        <v>30</v>
      </c>
      <c r="B38" s="190">
        <v>338.1</v>
      </c>
      <c r="C38" t="s">
        <v>485</v>
      </c>
      <c r="D38" t="s">
        <v>1297</v>
      </c>
      <c r="E38" s="15">
        <f>'Form 1 WP'!S60</f>
        <v>0</v>
      </c>
      <c r="F38" s="1">
        <v>101</v>
      </c>
      <c r="G38" s="7">
        <f>VLOOKUP($F38,AF!$B$43:$M$84,G$9)*$E38</f>
        <v>0</v>
      </c>
      <c r="H38" s="7">
        <f>VLOOKUP($F38,AF!$B$43:$M$84,H$9)*$E38</f>
        <v>0</v>
      </c>
      <c r="I38" s="7">
        <f>VLOOKUP($F38,AF!$B$43:$M$84,I$9)*$E38</f>
        <v>0</v>
      </c>
      <c r="J38" s="7">
        <f>VLOOKUP($F38,AF!$B$43:$M$84,J$9)*$E38</f>
        <v>0</v>
      </c>
      <c r="K38" s="7">
        <f>VLOOKUP($F38,AF!$B$43:$M$84,K$9)*$E38</f>
        <v>0</v>
      </c>
      <c r="L38" s="7">
        <f>VLOOKUP($F38,AF!$B$43:$M$84,L$9)*$E38</f>
        <v>0</v>
      </c>
      <c r="M38" s="7">
        <f>VLOOKUP($F38,AF!$B$43:$M$84,M$9)*$E38</f>
        <v>0</v>
      </c>
      <c r="N38" s="7">
        <f>VLOOKUP($F38,AF!$B$43:$M$84,N$9)*$E38</f>
        <v>0</v>
      </c>
      <c r="O38" s="7">
        <f t="shared" si="24"/>
        <v>0</v>
      </c>
      <c r="P38" s="46"/>
      <c r="Q38" s="7">
        <f t="shared" si="25"/>
        <v>0</v>
      </c>
      <c r="R38" s="7">
        <f t="shared" si="26"/>
        <v>0</v>
      </c>
      <c r="S38" s="15">
        <f t="shared" si="27"/>
        <v>0</v>
      </c>
      <c r="T38" s="46"/>
      <c r="U38" s="47">
        <v>302</v>
      </c>
      <c r="V38" s="42">
        <f>VLOOKUP($U38,AF!$B$43:$M$84,V$9)*G38</f>
        <v>0</v>
      </c>
      <c r="W38" s="42">
        <f>VLOOKUP($U38,AF!$B$43:$M$84,W$9)*H38</f>
        <v>0</v>
      </c>
      <c r="X38" s="42">
        <f>VLOOKUP($U38,AF!$B$43:$M$84,X$9)*I38</f>
        <v>0</v>
      </c>
      <c r="Y38" s="42">
        <f>VLOOKUP($U38,AF!$B$43:$M$84,Y$9)*J38</f>
        <v>0</v>
      </c>
      <c r="Z38" s="42">
        <f>VLOOKUP($U38,AF!$B$43:$M$84,Z$9)*K38</f>
        <v>0</v>
      </c>
      <c r="AA38" s="42">
        <f>VLOOKUP($U38,AF!$B$43:$M$84,AA$9)*L38</f>
        <v>0</v>
      </c>
      <c r="AB38" s="42">
        <f>VLOOKUP($U38,AF!$B$43:$M$84,AB$9)*M38</f>
        <v>0</v>
      </c>
      <c r="AC38" s="42">
        <f>VLOOKUP($U38,AF!$B$43:$M$84,AC$9)*N38</f>
        <v>0</v>
      </c>
      <c r="AD38" s="42">
        <f t="shared" si="28"/>
        <v>0</v>
      </c>
      <c r="AE38" s="46"/>
      <c r="AF38" s="7">
        <f t="shared" si="29"/>
        <v>0</v>
      </c>
      <c r="AG38" s="7">
        <f t="shared" si="30"/>
        <v>0</v>
      </c>
      <c r="AH38" s="42">
        <f t="shared" si="31"/>
        <v>0</v>
      </c>
      <c r="AI38" s="46"/>
      <c r="AJ38" s="46"/>
    </row>
    <row r="39" spans="1:36" x14ac:dyDescent="0.4">
      <c r="A39" s="20">
        <f t="shared" si="1"/>
        <v>31</v>
      </c>
      <c r="B39" s="190">
        <v>338.11</v>
      </c>
      <c r="C39" t="s">
        <v>88</v>
      </c>
      <c r="D39" t="s">
        <v>1298</v>
      </c>
      <c r="E39" s="15">
        <f>'Form 1 WP'!S61</f>
        <v>0</v>
      </c>
      <c r="F39" s="1">
        <v>101</v>
      </c>
      <c r="G39" s="7">
        <f>VLOOKUP($F39,AF!$B$43:$M$84,G$9)*$E39</f>
        <v>0</v>
      </c>
      <c r="H39" s="7">
        <f>VLOOKUP($F39,AF!$B$43:$M$84,H$9)*$E39</f>
        <v>0</v>
      </c>
      <c r="I39" s="7">
        <f>VLOOKUP($F39,AF!$B$43:$M$84,I$9)*$E39</f>
        <v>0</v>
      </c>
      <c r="J39" s="7">
        <f>VLOOKUP($F39,AF!$B$43:$M$84,J$9)*$E39</f>
        <v>0</v>
      </c>
      <c r="K39" s="7">
        <f>VLOOKUP($F39,AF!$B$43:$M$84,K$9)*$E39</f>
        <v>0</v>
      </c>
      <c r="L39" s="7">
        <f>VLOOKUP($F39,AF!$B$43:$M$84,L$9)*$E39</f>
        <v>0</v>
      </c>
      <c r="M39" s="7">
        <f>VLOOKUP($F39,AF!$B$43:$M$84,M$9)*$E39</f>
        <v>0</v>
      </c>
      <c r="N39" s="7">
        <f>VLOOKUP($F39,AF!$B$43:$M$84,N$9)*$E39</f>
        <v>0</v>
      </c>
      <c r="O39" s="7">
        <f t="shared" si="24"/>
        <v>0</v>
      </c>
      <c r="P39" s="46"/>
      <c r="Q39" s="7">
        <f t="shared" si="25"/>
        <v>0</v>
      </c>
      <c r="R39" s="7">
        <f t="shared" si="26"/>
        <v>0</v>
      </c>
      <c r="S39" s="15">
        <f t="shared" si="27"/>
        <v>0</v>
      </c>
      <c r="T39" s="46"/>
      <c r="U39" s="47">
        <v>302</v>
      </c>
      <c r="V39" s="42">
        <f>VLOOKUP($U39,AF!$B$43:$M$84,V$9)*G39</f>
        <v>0</v>
      </c>
      <c r="W39" s="42">
        <f>VLOOKUP($U39,AF!$B$43:$M$84,W$9)*H39</f>
        <v>0</v>
      </c>
      <c r="X39" s="42">
        <f>VLOOKUP($U39,AF!$B$43:$M$84,X$9)*I39</f>
        <v>0</v>
      </c>
      <c r="Y39" s="42">
        <f>VLOOKUP($U39,AF!$B$43:$M$84,Y$9)*J39</f>
        <v>0</v>
      </c>
      <c r="Z39" s="42">
        <f>VLOOKUP($U39,AF!$B$43:$M$84,Z$9)*K39</f>
        <v>0</v>
      </c>
      <c r="AA39" s="42">
        <f>VLOOKUP($U39,AF!$B$43:$M$84,AA$9)*L39</f>
        <v>0</v>
      </c>
      <c r="AB39" s="42">
        <f>VLOOKUP($U39,AF!$B$43:$M$84,AB$9)*M39</f>
        <v>0</v>
      </c>
      <c r="AC39" s="42">
        <f>VLOOKUP($U39,AF!$B$43:$M$84,AC$9)*N39</f>
        <v>0</v>
      </c>
      <c r="AD39" s="42">
        <f t="shared" si="28"/>
        <v>0</v>
      </c>
      <c r="AE39" s="46"/>
      <c r="AF39" s="7">
        <f t="shared" si="29"/>
        <v>0</v>
      </c>
      <c r="AG39" s="7">
        <f t="shared" si="30"/>
        <v>0</v>
      </c>
      <c r="AH39" s="42">
        <f t="shared" si="31"/>
        <v>0</v>
      </c>
      <c r="AI39" s="46"/>
      <c r="AJ39" s="46"/>
    </row>
    <row r="40" spans="1:36" x14ac:dyDescent="0.4">
      <c r="A40" s="20">
        <f t="shared" si="1"/>
        <v>32</v>
      </c>
      <c r="B40" s="190">
        <v>338.12</v>
      </c>
      <c r="C40" t="s">
        <v>1279</v>
      </c>
      <c r="D40" t="s">
        <v>1299</v>
      </c>
      <c r="E40" s="15">
        <f>'Form 1 WP'!S62</f>
        <v>0</v>
      </c>
      <c r="F40" s="1">
        <v>101</v>
      </c>
      <c r="G40" s="7">
        <f>VLOOKUP($F40,AF!$B$43:$M$84,G$9)*$E40</f>
        <v>0</v>
      </c>
      <c r="H40" s="7">
        <f>VLOOKUP($F40,AF!$B$43:$M$84,H$9)*$E40</f>
        <v>0</v>
      </c>
      <c r="I40" s="7">
        <f>VLOOKUP($F40,AF!$B$43:$M$84,I$9)*$E40</f>
        <v>0</v>
      </c>
      <c r="J40" s="7">
        <f>VLOOKUP($F40,AF!$B$43:$M$84,J$9)*$E40</f>
        <v>0</v>
      </c>
      <c r="K40" s="7">
        <f>VLOOKUP($F40,AF!$B$43:$M$84,K$9)*$E40</f>
        <v>0</v>
      </c>
      <c r="L40" s="7">
        <f>VLOOKUP($F40,AF!$B$43:$M$84,L$9)*$E40</f>
        <v>0</v>
      </c>
      <c r="M40" s="7">
        <f>VLOOKUP($F40,AF!$B$43:$M$84,M$9)*$E40</f>
        <v>0</v>
      </c>
      <c r="N40" s="7">
        <f>VLOOKUP($F40,AF!$B$43:$M$84,N$9)*$E40</f>
        <v>0</v>
      </c>
      <c r="O40" s="7">
        <f t="shared" si="24"/>
        <v>0</v>
      </c>
      <c r="P40" s="46"/>
      <c r="Q40" s="7">
        <f t="shared" si="25"/>
        <v>0</v>
      </c>
      <c r="R40" s="7">
        <f t="shared" si="26"/>
        <v>0</v>
      </c>
      <c r="S40" s="15">
        <f t="shared" si="27"/>
        <v>0</v>
      </c>
      <c r="T40" s="46"/>
      <c r="U40" s="47">
        <v>302</v>
      </c>
      <c r="V40" s="42">
        <f>VLOOKUP($U40,AF!$B$43:$M$84,V$9)*G40</f>
        <v>0</v>
      </c>
      <c r="W40" s="42">
        <f>VLOOKUP($U40,AF!$B$43:$M$84,W$9)*H40</f>
        <v>0</v>
      </c>
      <c r="X40" s="42">
        <f>VLOOKUP($U40,AF!$B$43:$M$84,X$9)*I40</f>
        <v>0</v>
      </c>
      <c r="Y40" s="42">
        <f>VLOOKUP($U40,AF!$B$43:$M$84,Y$9)*J40</f>
        <v>0</v>
      </c>
      <c r="Z40" s="42">
        <f>VLOOKUP($U40,AF!$B$43:$M$84,Z$9)*K40</f>
        <v>0</v>
      </c>
      <c r="AA40" s="42">
        <f>VLOOKUP($U40,AF!$B$43:$M$84,AA$9)*L40</f>
        <v>0</v>
      </c>
      <c r="AB40" s="42">
        <f>VLOOKUP($U40,AF!$B$43:$M$84,AB$9)*M40</f>
        <v>0</v>
      </c>
      <c r="AC40" s="42">
        <f>VLOOKUP($U40,AF!$B$43:$M$84,AC$9)*N40</f>
        <v>0</v>
      </c>
      <c r="AD40" s="42">
        <f t="shared" si="28"/>
        <v>0</v>
      </c>
      <c r="AE40" s="46"/>
      <c r="AF40" s="7">
        <f t="shared" si="29"/>
        <v>0</v>
      </c>
      <c r="AG40" s="7">
        <f t="shared" si="30"/>
        <v>0</v>
      </c>
      <c r="AH40" s="42">
        <f t="shared" si="31"/>
        <v>0</v>
      </c>
      <c r="AI40" s="46"/>
      <c r="AJ40" s="46"/>
    </row>
    <row r="41" spans="1:36" x14ac:dyDescent="0.4">
      <c r="A41" s="20">
        <f t="shared" si="1"/>
        <v>33</v>
      </c>
      <c r="B41" s="190">
        <v>338.13</v>
      </c>
      <c r="C41" t="s">
        <v>1280</v>
      </c>
      <c r="D41" t="s">
        <v>1300</v>
      </c>
      <c r="E41" s="15">
        <f>'Form 1 WP'!S63</f>
        <v>0</v>
      </c>
      <c r="F41" s="1">
        <v>101</v>
      </c>
      <c r="G41" s="7">
        <f>VLOOKUP($F41,AF!$B$43:$M$84,G$9)*$E41</f>
        <v>0</v>
      </c>
      <c r="H41" s="7">
        <f>VLOOKUP($F41,AF!$B$43:$M$84,H$9)*$E41</f>
        <v>0</v>
      </c>
      <c r="I41" s="7">
        <f>VLOOKUP($F41,AF!$B$43:$M$84,I$9)*$E41</f>
        <v>0</v>
      </c>
      <c r="J41" s="7">
        <f>VLOOKUP($F41,AF!$B$43:$M$84,J$9)*$E41</f>
        <v>0</v>
      </c>
      <c r="K41" s="7">
        <f>VLOOKUP($F41,AF!$B$43:$M$84,K$9)*$E41</f>
        <v>0</v>
      </c>
      <c r="L41" s="7">
        <f>VLOOKUP($F41,AF!$B$43:$M$84,L$9)*$E41</f>
        <v>0</v>
      </c>
      <c r="M41" s="7">
        <f>VLOOKUP($F41,AF!$B$43:$M$84,M$9)*$E41</f>
        <v>0</v>
      </c>
      <c r="N41" s="7">
        <f>VLOOKUP($F41,AF!$B$43:$M$84,N$9)*$E41</f>
        <v>0</v>
      </c>
      <c r="O41" s="7">
        <f t="shared" si="24"/>
        <v>0</v>
      </c>
      <c r="P41" s="46"/>
      <c r="Q41" s="7">
        <f t="shared" si="25"/>
        <v>0</v>
      </c>
      <c r="R41" s="7">
        <f t="shared" si="26"/>
        <v>0</v>
      </c>
      <c r="S41" s="15">
        <f t="shared" si="27"/>
        <v>0</v>
      </c>
      <c r="T41" s="46"/>
      <c r="U41" s="47">
        <v>302</v>
      </c>
      <c r="V41" s="42">
        <f>VLOOKUP($U41,AF!$B$43:$M$84,V$9)*G41</f>
        <v>0</v>
      </c>
      <c r="W41" s="42">
        <f>VLOOKUP($U41,AF!$B$43:$M$84,W$9)*H41</f>
        <v>0</v>
      </c>
      <c r="X41" s="42">
        <f>VLOOKUP($U41,AF!$B$43:$M$84,X$9)*I41</f>
        <v>0</v>
      </c>
      <c r="Y41" s="42">
        <f>VLOOKUP($U41,AF!$B$43:$M$84,Y$9)*J41</f>
        <v>0</v>
      </c>
      <c r="Z41" s="42">
        <f>VLOOKUP($U41,AF!$B$43:$M$84,Z$9)*K41</f>
        <v>0</v>
      </c>
      <c r="AA41" s="42">
        <f>VLOOKUP($U41,AF!$B$43:$M$84,AA$9)*L41</f>
        <v>0</v>
      </c>
      <c r="AB41" s="42">
        <f>VLOOKUP($U41,AF!$B$43:$M$84,AB$9)*M41</f>
        <v>0</v>
      </c>
      <c r="AC41" s="42">
        <f>VLOOKUP($U41,AF!$B$43:$M$84,AC$9)*N41</f>
        <v>0</v>
      </c>
      <c r="AD41" s="42">
        <f t="shared" si="28"/>
        <v>0</v>
      </c>
      <c r="AE41" s="46"/>
      <c r="AF41" s="7">
        <f t="shared" si="29"/>
        <v>0</v>
      </c>
      <c r="AG41" s="7">
        <f t="shared" si="30"/>
        <v>0</v>
      </c>
      <c r="AH41" s="42">
        <f t="shared" si="31"/>
        <v>0</v>
      </c>
      <c r="AI41" s="46"/>
      <c r="AJ41" s="46"/>
    </row>
    <row r="42" spans="1:36" x14ac:dyDescent="0.4">
      <c r="A42" s="20">
        <f t="shared" si="1"/>
        <v>34</v>
      </c>
      <c r="B42" s="191"/>
      <c r="C42" t="s">
        <v>0</v>
      </c>
      <c r="E42" s="192">
        <f>SUM(E30:E41)</f>
        <v>0</v>
      </c>
      <c r="F42" s="1"/>
      <c r="G42" s="51">
        <f t="shared" ref="G42:O42" si="32">SUM(G30:G41)</f>
        <v>0</v>
      </c>
      <c r="H42" s="51">
        <f t="shared" si="32"/>
        <v>0</v>
      </c>
      <c r="I42" s="51">
        <f t="shared" si="32"/>
        <v>0</v>
      </c>
      <c r="J42" s="51">
        <f t="shared" si="32"/>
        <v>0</v>
      </c>
      <c r="K42" s="51">
        <f t="shared" si="32"/>
        <v>0</v>
      </c>
      <c r="L42" s="51">
        <f t="shared" si="32"/>
        <v>0</v>
      </c>
      <c r="M42" s="51">
        <f t="shared" si="32"/>
        <v>0</v>
      </c>
      <c r="N42" s="51">
        <f t="shared" si="32"/>
        <v>0</v>
      </c>
      <c r="O42" s="51">
        <f t="shared" si="32"/>
        <v>0</v>
      </c>
      <c r="P42" s="46"/>
      <c r="Q42" s="51">
        <f t="shared" ref="Q42:S42" si="33">SUM(Q30:Q41)</f>
        <v>0</v>
      </c>
      <c r="R42" s="51">
        <f t="shared" si="33"/>
        <v>0</v>
      </c>
      <c r="S42" s="51">
        <f t="shared" si="33"/>
        <v>0</v>
      </c>
      <c r="T42" s="46"/>
      <c r="U42" s="47"/>
      <c r="V42" s="51">
        <f t="shared" ref="V42:AH42" si="34">SUM(V30:V41)</f>
        <v>0</v>
      </c>
      <c r="W42" s="51">
        <f t="shared" si="34"/>
        <v>0</v>
      </c>
      <c r="X42" s="51">
        <f t="shared" si="34"/>
        <v>0</v>
      </c>
      <c r="Y42" s="51">
        <f t="shared" si="34"/>
        <v>0</v>
      </c>
      <c r="Z42" s="51">
        <f t="shared" si="34"/>
        <v>0</v>
      </c>
      <c r="AA42" s="51">
        <f t="shared" si="34"/>
        <v>0</v>
      </c>
      <c r="AB42" s="51">
        <f t="shared" si="34"/>
        <v>0</v>
      </c>
      <c r="AC42" s="51">
        <f t="shared" si="34"/>
        <v>0</v>
      </c>
      <c r="AD42" s="51">
        <f t="shared" si="34"/>
        <v>0</v>
      </c>
      <c r="AE42" s="46"/>
      <c r="AF42" s="51">
        <f t="shared" si="34"/>
        <v>0</v>
      </c>
      <c r="AG42" s="51">
        <f t="shared" si="34"/>
        <v>0</v>
      </c>
      <c r="AH42" s="51">
        <f t="shared" si="34"/>
        <v>0</v>
      </c>
      <c r="AI42" s="46"/>
      <c r="AJ42" s="46"/>
    </row>
    <row r="43" spans="1:36" x14ac:dyDescent="0.4">
      <c r="A43" s="20">
        <f t="shared" si="1"/>
        <v>35</v>
      </c>
      <c r="B43" s="193"/>
      <c r="E43" s="43"/>
      <c r="F43" s="1"/>
      <c r="G43" s="101"/>
      <c r="H43" s="101"/>
      <c r="I43" s="101"/>
      <c r="J43" s="101"/>
      <c r="K43" s="101"/>
      <c r="L43" s="101"/>
      <c r="M43" s="101"/>
      <c r="N43" s="101"/>
      <c r="O43" s="101"/>
      <c r="P43" s="46"/>
      <c r="Q43" s="101"/>
      <c r="R43" s="101"/>
      <c r="S43" s="101"/>
      <c r="T43" s="46"/>
      <c r="U43" s="47"/>
      <c r="V43" s="101"/>
      <c r="W43" s="101"/>
      <c r="X43" s="101"/>
      <c r="Y43" s="101"/>
      <c r="Z43" s="101"/>
      <c r="AA43" s="101"/>
      <c r="AB43" s="101"/>
      <c r="AC43" s="101"/>
      <c r="AD43" s="101"/>
      <c r="AE43" s="46"/>
      <c r="AF43" s="101"/>
      <c r="AG43" s="101"/>
      <c r="AH43" s="101"/>
      <c r="AI43" s="46"/>
      <c r="AJ43" s="46"/>
    </row>
    <row r="44" spans="1:36" x14ac:dyDescent="0.4">
      <c r="A44" s="20">
        <f t="shared" si="1"/>
        <v>36</v>
      </c>
      <c r="B44" s="194" t="s">
        <v>1101</v>
      </c>
      <c r="C44" s="21"/>
      <c r="E44" s="43"/>
      <c r="F44" s="1"/>
      <c r="G44" s="101"/>
      <c r="H44" s="101"/>
      <c r="I44" s="101"/>
      <c r="J44" s="101"/>
      <c r="K44" s="101"/>
      <c r="L44" s="101"/>
      <c r="M44" s="101"/>
      <c r="N44" s="101"/>
      <c r="O44" s="101"/>
      <c r="P44" s="46"/>
      <c r="Q44" s="101"/>
      <c r="R44" s="101"/>
      <c r="S44" s="101"/>
      <c r="T44" s="46"/>
      <c r="U44" s="47"/>
      <c r="V44" s="101"/>
      <c r="W44" s="101"/>
      <c r="X44" s="101"/>
      <c r="Y44" s="101"/>
      <c r="Z44" s="101"/>
      <c r="AA44" s="101"/>
      <c r="AB44" s="101"/>
      <c r="AC44" s="101"/>
      <c r="AD44" s="101"/>
      <c r="AE44" s="46"/>
      <c r="AF44" s="101"/>
      <c r="AG44" s="101"/>
      <c r="AH44" s="101"/>
      <c r="AI44" s="46"/>
      <c r="AJ44" s="46"/>
    </row>
    <row r="45" spans="1:36" x14ac:dyDescent="0.4">
      <c r="A45" s="20">
        <f t="shared" si="1"/>
        <v>37</v>
      </c>
      <c r="B45" s="190">
        <v>338.2</v>
      </c>
      <c r="C45" t="s">
        <v>28</v>
      </c>
      <c r="D45" t="s">
        <v>1388</v>
      </c>
      <c r="E45" s="15">
        <f>'Form 1 WP'!S66</f>
        <v>0</v>
      </c>
      <c r="F45" s="1">
        <v>101</v>
      </c>
      <c r="G45" s="7">
        <f>VLOOKUP($F45,AF!$B$43:$M$84,G$9)*$E45</f>
        <v>0</v>
      </c>
      <c r="H45" s="7">
        <f>VLOOKUP($F45,AF!$B$43:$M$84,H$9)*$E45</f>
        <v>0</v>
      </c>
      <c r="I45" s="7">
        <f>VLOOKUP($F45,AF!$B$43:$M$84,I$9)*$E45</f>
        <v>0</v>
      </c>
      <c r="J45" s="7">
        <f>VLOOKUP($F45,AF!$B$43:$M$84,J$9)*$E45</f>
        <v>0</v>
      </c>
      <c r="K45" s="7">
        <f>VLOOKUP($F45,AF!$B$43:$M$84,K$9)*$E45</f>
        <v>0</v>
      </c>
      <c r="L45" s="7">
        <f>VLOOKUP($F45,AF!$B$43:$M$84,L$9)*$E45</f>
        <v>0</v>
      </c>
      <c r="M45" s="7">
        <f>VLOOKUP($F45,AF!$B$43:$M$84,M$9)*$E45</f>
        <v>0</v>
      </c>
      <c r="N45" s="7">
        <f>VLOOKUP($F45,AF!$B$43:$M$84,N$9)*$E45</f>
        <v>0</v>
      </c>
      <c r="O45" s="7">
        <f t="shared" ref="O45:O57" si="35">E45-SUM(G45:N45)</f>
        <v>0</v>
      </c>
      <c r="P45" s="46"/>
      <c r="Q45" s="7">
        <f t="shared" ref="Q45:Q57" si="36">+M45+K45+I45+G45</f>
        <v>0</v>
      </c>
      <c r="R45" s="7">
        <f t="shared" ref="R45:R57" si="37">+N45+L45+J45+H45</f>
        <v>0</v>
      </c>
      <c r="S45" s="15">
        <f t="shared" ref="S45:S57" si="38">Q45+R45+O45</f>
        <v>0</v>
      </c>
      <c r="T45" s="46"/>
      <c r="U45" s="47">
        <v>302</v>
      </c>
      <c r="V45" s="42">
        <f>VLOOKUP($U45,AF!$B$43:$M$84,V$9)*G45</f>
        <v>0</v>
      </c>
      <c r="W45" s="42">
        <f>VLOOKUP($U45,AF!$B$43:$M$84,W$9)*H45</f>
        <v>0</v>
      </c>
      <c r="X45" s="42">
        <f>VLOOKUP($U45,AF!$B$43:$M$84,X$9)*I45</f>
        <v>0</v>
      </c>
      <c r="Y45" s="42">
        <f>VLOOKUP($U45,AF!$B$43:$M$84,Y$9)*J45</f>
        <v>0</v>
      </c>
      <c r="Z45" s="42">
        <f>VLOOKUP($U45,AF!$B$43:$M$84,Z$9)*K45</f>
        <v>0</v>
      </c>
      <c r="AA45" s="42">
        <f>VLOOKUP($U45,AF!$B$43:$M$84,AA$9)*L45</f>
        <v>0</v>
      </c>
      <c r="AB45" s="42">
        <f>VLOOKUP($U45,AF!$B$43:$M$84,AB$9)*M45</f>
        <v>0</v>
      </c>
      <c r="AC45" s="42">
        <f>VLOOKUP($U45,AF!$B$43:$M$84,AC$9)*N45</f>
        <v>0</v>
      </c>
      <c r="AD45" s="42">
        <f t="shared" ref="AD45:AD57" si="39">E45-SUM(V45:AC45)</f>
        <v>0</v>
      </c>
      <c r="AE45" s="46"/>
      <c r="AF45" s="7">
        <f t="shared" ref="AF45:AF57" si="40">+AB45+Z45+X45+V45</f>
        <v>0</v>
      </c>
      <c r="AG45" s="7">
        <f t="shared" ref="AG45:AG57" si="41">+AC45+AA45+Y45+W45</f>
        <v>0</v>
      </c>
      <c r="AH45" s="42">
        <f t="shared" ref="AH45:AH57" si="42">+AF45+AG45+AD45</f>
        <v>0</v>
      </c>
      <c r="AI45" s="46"/>
      <c r="AJ45" s="46"/>
    </row>
    <row r="46" spans="1:36" x14ac:dyDescent="0.4">
      <c r="A46" s="20">
        <f t="shared" si="1"/>
        <v>38</v>
      </c>
      <c r="B46" s="190">
        <v>338.21</v>
      </c>
      <c r="C46" t="s">
        <v>1281</v>
      </c>
      <c r="D46" t="s">
        <v>1389</v>
      </c>
      <c r="E46" s="15">
        <f>'Form 1 WP'!S67</f>
        <v>0</v>
      </c>
      <c r="F46" s="1">
        <v>101</v>
      </c>
      <c r="G46" s="7">
        <f>VLOOKUP($F46,AF!$B$43:$M$84,G$9)*$E46</f>
        <v>0</v>
      </c>
      <c r="H46" s="7">
        <f>VLOOKUP($F46,AF!$B$43:$M$84,H$9)*$E46</f>
        <v>0</v>
      </c>
      <c r="I46" s="7">
        <f>VLOOKUP($F46,AF!$B$43:$M$84,I$9)*$E46</f>
        <v>0</v>
      </c>
      <c r="J46" s="7">
        <f>VLOOKUP($F46,AF!$B$43:$M$84,J$9)*$E46</f>
        <v>0</v>
      </c>
      <c r="K46" s="7">
        <f>VLOOKUP($F46,AF!$B$43:$M$84,K$9)*$E46</f>
        <v>0</v>
      </c>
      <c r="L46" s="7">
        <f>VLOOKUP($F46,AF!$B$43:$M$84,L$9)*$E46</f>
        <v>0</v>
      </c>
      <c r="M46" s="7">
        <f>VLOOKUP($F46,AF!$B$43:$M$84,M$9)*$E46</f>
        <v>0</v>
      </c>
      <c r="N46" s="7">
        <f>VLOOKUP($F46,AF!$B$43:$M$84,N$9)*$E46</f>
        <v>0</v>
      </c>
      <c r="O46" s="7">
        <f t="shared" si="35"/>
        <v>0</v>
      </c>
      <c r="P46" s="46"/>
      <c r="Q46" s="7">
        <f t="shared" si="36"/>
        <v>0</v>
      </c>
      <c r="R46" s="7">
        <f t="shared" si="37"/>
        <v>0</v>
      </c>
      <c r="S46" s="15">
        <f t="shared" si="38"/>
        <v>0</v>
      </c>
      <c r="T46" s="46"/>
      <c r="U46" s="47">
        <v>302</v>
      </c>
      <c r="V46" s="42">
        <f>VLOOKUP($U46,AF!$B$43:$M$84,V$9)*G46</f>
        <v>0</v>
      </c>
      <c r="W46" s="42">
        <f>VLOOKUP($U46,AF!$B$43:$M$84,W$9)*H46</f>
        <v>0</v>
      </c>
      <c r="X46" s="42">
        <f>VLOOKUP($U46,AF!$B$43:$M$84,X$9)*I46</f>
        <v>0</v>
      </c>
      <c r="Y46" s="42">
        <f>VLOOKUP($U46,AF!$B$43:$M$84,Y$9)*J46</f>
        <v>0</v>
      </c>
      <c r="Z46" s="42">
        <f>VLOOKUP($U46,AF!$B$43:$M$84,Z$9)*K46</f>
        <v>0</v>
      </c>
      <c r="AA46" s="42">
        <f>VLOOKUP($U46,AF!$B$43:$M$84,AA$9)*L46</f>
        <v>0</v>
      </c>
      <c r="AB46" s="42">
        <f>VLOOKUP($U46,AF!$B$43:$M$84,AB$9)*M46</f>
        <v>0</v>
      </c>
      <c r="AC46" s="42">
        <f>VLOOKUP($U46,AF!$B$43:$M$84,AC$9)*N46</f>
        <v>0</v>
      </c>
      <c r="AD46" s="42">
        <f t="shared" si="39"/>
        <v>0</v>
      </c>
      <c r="AE46" s="46"/>
      <c r="AF46" s="7">
        <f t="shared" si="40"/>
        <v>0</v>
      </c>
      <c r="AG46" s="7">
        <f t="shared" si="41"/>
        <v>0</v>
      </c>
      <c r="AH46" s="42">
        <f t="shared" si="42"/>
        <v>0</v>
      </c>
      <c r="AI46" s="46"/>
      <c r="AJ46" s="46"/>
    </row>
    <row r="47" spans="1:36" x14ac:dyDescent="0.4">
      <c r="A47" s="20">
        <f t="shared" si="1"/>
        <v>39</v>
      </c>
      <c r="B47" s="190">
        <v>338.22999999999996</v>
      </c>
      <c r="C47" t="s">
        <v>1282</v>
      </c>
      <c r="D47" t="s">
        <v>1390</v>
      </c>
      <c r="E47" s="15">
        <f>'Form 1 WP'!S68</f>
        <v>0</v>
      </c>
      <c r="F47" s="1">
        <v>101</v>
      </c>
      <c r="G47" s="7">
        <f>VLOOKUP($F47,AF!$B$43:$M$84,G$9)*$E47</f>
        <v>0</v>
      </c>
      <c r="H47" s="7">
        <f>VLOOKUP($F47,AF!$B$43:$M$84,H$9)*$E47</f>
        <v>0</v>
      </c>
      <c r="I47" s="7">
        <f>VLOOKUP($F47,AF!$B$43:$M$84,I$9)*$E47</f>
        <v>0</v>
      </c>
      <c r="J47" s="7">
        <f>VLOOKUP($F47,AF!$B$43:$M$84,J$9)*$E47</f>
        <v>0</v>
      </c>
      <c r="K47" s="7">
        <f>VLOOKUP($F47,AF!$B$43:$M$84,K$9)*$E47</f>
        <v>0</v>
      </c>
      <c r="L47" s="7">
        <f>VLOOKUP($F47,AF!$B$43:$M$84,L$9)*$E47</f>
        <v>0</v>
      </c>
      <c r="M47" s="7">
        <f>VLOOKUP($F47,AF!$B$43:$M$84,M$9)*$E47</f>
        <v>0</v>
      </c>
      <c r="N47" s="7">
        <f>VLOOKUP($F47,AF!$B$43:$M$84,N$9)*$E47</f>
        <v>0</v>
      </c>
      <c r="O47" s="7">
        <f t="shared" si="35"/>
        <v>0</v>
      </c>
      <c r="P47" s="46"/>
      <c r="Q47" s="7">
        <f t="shared" si="36"/>
        <v>0</v>
      </c>
      <c r="R47" s="7">
        <f t="shared" si="37"/>
        <v>0</v>
      </c>
      <c r="S47" s="15">
        <f t="shared" si="38"/>
        <v>0</v>
      </c>
      <c r="T47" s="46"/>
      <c r="U47" s="47">
        <v>302</v>
      </c>
      <c r="V47" s="42">
        <f>VLOOKUP($U47,AF!$B$43:$M$84,V$9)*G47</f>
        <v>0</v>
      </c>
      <c r="W47" s="42">
        <f>VLOOKUP($U47,AF!$B$43:$M$84,W$9)*H47</f>
        <v>0</v>
      </c>
      <c r="X47" s="42">
        <f>VLOOKUP($U47,AF!$B$43:$M$84,X$9)*I47</f>
        <v>0</v>
      </c>
      <c r="Y47" s="42">
        <f>VLOOKUP($U47,AF!$B$43:$M$84,Y$9)*J47</f>
        <v>0</v>
      </c>
      <c r="Z47" s="42">
        <f>VLOOKUP($U47,AF!$B$43:$M$84,Z$9)*K47</f>
        <v>0</v>
      </c>
      <c r="AA47" s="42">
        <f>VLOOKUP($U47,AF!$B$43:$M$84,AA$9)*L47</f>
        <v>0</v>
      </c>
      <c r="AB47" s="42">
        <f>VLOOKUP($U47,AF!$B$43:$M$84,AB$9)*M47</f>
        <v>0</v>
      </c>
      <c r="AC47" s="42">
        <f>VLOOKUP($U47,AF!$B$43:$M$84,AC$9)*N47</f>
        <v>0</v>
      </c>
      <c r="AD47" s="42">
        <f t="shared" si="39"/>
        <v>0</v>
      </c>
      <c r="AE47" s="46"/>
      <c r="AF47" s="7">
        <f t="shared" si="40"/>
        <v>0</v>
      </c>
      <c r="AG47" s="7">
        <f t="shared" si="41"/>
        <v>0</v>
      </c>
      <c r="AH47" s="42">
        <f t="shared" si="42"/>
        <v>0</v>
      </c>
      <c r="AI47" s="46"/>
      <c r="AJ47" s="46"/>
    </row>
    <row r="48" spans="1:36" x14ac:dyDescent="0.4">
      <c r="A48" s="20">
        <f t="shared" si="1"/>
        <v>40</v>
      </c>
      <c r="B48" s="190">
        <v>338.23999999999995</v>
      </c>
      <c r="C48" t="s">
        <v>1283</v>
      </c>
      <c r="D48" t="s">
        <v>1391</v>
      </c>
      <c r="E48" s="15">
        <f>'Form 1 WP'!S69</f>
        <v>0</v>
      </c>
      <c r="F48" s="1">
        <v>101</v>
      </c>
      <c r="G48" s="7">
        <f>VLOOKUP($F48,AF!$B$43:$M$84,G$9)*$E48</f>
        <v>0</v>
      </c>
      <c r="H48" s="7">
        <f>VLOOKUP($F48,AF!$B$43:$M$84,H$9)*$E48</f>
        <v>0</v>
      </c>
      <c r="I48" s="7">
        <f>VLOOKUP($F48,AF!$B$43:$M$84,I$9)*$E48</f>
        <v>0</v>
      </c>
      <c r="J48" s="7">
        <f>VLOOKUP($F48,AF!$B$43:$M$84,J$9)*$E48</f>
        <v>0</v>
      </c>
      <c r="K48" s="7">
        <f>VLOOKUP($F48,AF!$B$43:$M$84,K$9)*$E48</f>
        <v>0</v>
      </c>
      <c r="L48" s="7">
        <f>VLOOKUP($F48,AF!$B$43:$M$84,L$9)*$E48</f>
        <v>0</v>
      </c>
      <c r="M48" s="7">
        <f>VLOOKUP($F48,AF!$B$43:$M$84,M$9)*$E48</f>
        <v>0</v>
      </c>
      <c r="N48" s="7">
        <f>VLOOKUP($F48,AF!$B$43:$M$84,N$9)*$E48</f>
        <v>0</v>
      </c>
      <c r="O48" s="7">
        <f t="shared" si="35"/>
        <v>0</v>
      </c>
      <c r="P48" s="46"/>
      <c r="Q48" s="7">
        <f t="shared" si="36"/>
        <v>0</v>
      </c>
      <c r="R48" s="7">
        <f t="shared" si="37"/>
        <v>0</v>
      </c>
      <c r="S48" s="15">
        <f t="shared" si="38"/>
        <v>0</v>
      </c>
      <c r="T48" s="46"/>
      <c r="U48" s="47">
        <v>302</v>
      </c>
      <c r="V48" s="42">
        <f>VLOOKUP($U48,AF!$B$43:$M$84,V$9)*G48</f>
        <v>0</v>
      </c>
      <c r="W48" s="42">
        <f>VLOOKUP($U48,AF!$B$43:$M$84,W$9)*H48</f>
        <v>0</v>
      </c>
      <c r="X48" s="42">
        <f>VLOOKUP($U48,AF!$B$43:$M$84,X$9)*I48</f>
        <v>0</v>
      </c>
      <c r="Y48" s="42">
        <f>VLOOKUP($U48,AF!$B$43:$M$84,Y$9)*J48</f>
        <v>0</v>
      </c>
      <c r="Z48" s="42">
        <f>VLOOKUP($U48,AF!$B$43:$M$84,Z$9)*K48</f>
        <v>0</v>
      </c>
      <c r="AA48" s="42">
        <f>VLOOKUP($U48,AF!$B$43:$M$84,AA$9)*L48</f>
        <v>0</v>
      </c>
      <c r="AB48" s="42">
        <f>VLOOKUP($U48,AF!$B$43:$M$84,AB$9)*M48</f>
        <v>0</v>
      </c>
      <c r="AC48" s="42">
        <f>VLOOKUP($U48,AF!$B$43:$M$84,AC$9)*N48</f>
        <v>0</v>
      </c>
      <c r="AD48" s="42">
        <f t="shared" si="39"/>
        <v>0</v>
      </c>
      <c r="AE48" s="46"/>
      <c r="AF48" s="7">
        <f t="shared" si="40"/>
        <v>0</v>
      </c>
      <c r="AG48" s="7">
        <f t="shared" si="41"/>
        <v>0</v>
      </c>
      <c r="AH48" s="42">
        <f t="shared" si="42"/>
        <v>0</v>
      </c>
      <c r="AI48" s="46"/>
      <c r="AJ48" s="46"/>
    </row>
    <row r="49" spans="1:36" x14ac:dyDescent="0.4">
      <c r="A49" s="20">
        <f t="shared" si="1"/>
        <v>41</v>
      </c>
      <c r="B49" s="190">
        <v>338.25999999999993</v>
      </c>
      <c r="C49" t="s">
        <v>1276</v>
      </c>
      <c r="D49" t="s">
        <v>1392</v>
      </c>
      <c r="E49" s="15">
        <f>'Form 1 WP'!S70</f>
        <v>0</v>
      </c>
      <c r="F49" s="1">
        <v>101</v>
      </c>
      <c r="G49" s="7">
        <f>VLOOKUP($F49,AF!$B$43:$M$84,G$9)*$E49</f>
        <v>0</v>
      </c>
      <c r="H49" s="7">
        <f>VLOOKUP($F49,AF!$B$43:$M$84,H$9)*$E49</f>
        <v>0</v>
      </c>
      <c r="I49" s="7">
        <f>VLOOKUP($F49,AF!$B$43:$M$84,I$9)*$E49</f>
        <v>0</v>
      </c>
      <c r="J49" s="7">
        <f>VLOOKUP($F49,AF!$B$43:$M$84,J$9)*$E49</f>
        <v>0</v>
      </c>
      <c r="K49" s="7">
        <f>VLOOKUP($F49,AF!$B$43:$M$84,K$9)*$E49</f>
        <v>0</v>
      </c>
      <c r="L49" s="7">
        <f>VLOOKUP($F49,AF!$B$43:$M$84,L$9)*$E49</f>
        <v>0</v>
      </c>
      <c r="M49" s="7">
        <f>VLOOKUP($F49,AF!$B$43:$M$84,M$9)*$E49</f>
        <v>0</v>
      </c>
      <c r="N49" s="7">
        <f>VLOOKUP($F49,AF!$B$43:$M$84,N$9)*$E49</f>
        <v>0</v>
      </c>
      <c r="O49" s="7">
        <f t="shared" si="35"/>
        <v>0</v>
      </c>
      <c r="P49" s="46"/>
      <c r="Q49" s="7">
        <f t="shared" si="36"/>
        <v>0</v>
      </c>
      <c r="R49" s="7">
        <f t="shared" si="37"/>
        <v>0</v>
      </c>
      <c r="S49" s="15">
        <f t="shared" si="38"/>
        <v>0</v>
      </c>
      <c r="T49" s="46"/>
      <c r="U49" s="47">
        <v>302</v>
      </c>
      <c r="V49" s="42">
        <f>VLOOKUP($U49,AF!$B$43:$M$84,V$9)*G49</f>
        <v>0</v>
      </c>
      <c r="W49" s="42">
        <f>VLOOKUP($U49,AF!$B$43:$M$84,W$9)*H49</f>
        <v>0</v>
      </c>
      <c r="X49" s="42">
        <f>VLOOKUP($U49,AF!$B$43:$M$84,X$9)*I49</f>
        <v>0</v>
      </c>
      <c r="Y49" s="42">
        <f>VLOOKUP($U49,AF!$B$43:$M$84,Y$9)*J49</f>
        <v>0</v>
      </c>
      <c r="Z49" s="42">
        <f>VLOOKUP($U49,AF!$B$43:$M$84,Z$9)*K49</f>
        <v>0</v>
      </c>
      <c r="AA49" s="42">
        <f>VLOOKUP($U49,AF!$B$43:$M$84,AA$9)*L49</f>
        <v>0</v>
      </c>
      <c r="AB49" s="42">
        <f>VLOOKUP($U49,AF!$B$43:$M$84,AB$9)*M49</f>
        <v>0</v>
      </c>
      <c r="AC49" s="42">
        <f>VLOOKUP($U49,AF!$B$43:$M$84,AC$9)*N49</f>
        <v>0</v>
      </c>
      <c r="AD49" s="42">
        <f t="shared" si="39"/>
        <v>0</v>
      </c>
      <c r="AE49" s="46"/>
      <c r="AF49" s="7">
        <f t="shared" si="40"/>
        <v>0</v>
      </c>
      <c r="AG49" s="7">
        <f t="shared" si="41"/>
        <v>0</v>
      </c>
      <c r="AH49" s="42">
        <f t="shared" si="42"/>
        <v>0</v>
      </c>
      <c r="AI49" s="46"/>
      <c r="AJ49" s="46"/>
    </row>
    <row r="50" spans="1:36" x14ac:dyDescent="0.4">
      <c r="A50" s="20">
        <f t="shared" si="1"/>
        <v>42</v>
      </c>
      <c r="B50" s="190">
        <v>338.26999999999992</v>
      </c>
      <c r="C50" t="s">
        <v>1284</v>
      </c>
      <c r="D50" t="s">
        <v>1393</v>
      </c>
      <c r="E50" s="15">
        <f>'Form 1 WP'!S71</f>
        <v>0</v>
      </c>
      <c r="F50" s="1">
        <v>101</v>
      </c>
      <c r="G50" s="7">
        <f>VLOOKUP($F50,AF!$B$43:$M$84,G$9)*$E50</f>
        <v>0</v>
      </c>
      <c r="H50" s="7">
        <f>VLOOKUP($F50,AF!$B$43:$M$84,H$9)*$E50</f>
        <v>0</v>
      </c>
      <c r="I50" s="7">
        <f>VLOOKUP($F50,AF!$B$43:$M$84,I$9)*$E50</f>
        <v>0</v>
      </c>
      <c r="J50" s="7">
        <f>VLOOKUP($F50,AF!$B$43:$M$84,J$9)*$E50</f>
        <v>0</v>
      </c>
      <c r="K50" s="7">
        <f>VLOOKUP($F50,AF!$B$43:$M$84,K$9)*$E50</f>
        <v>0</v>
      </c>
      <c r="L50" s="7">
        <f>VLOOKUP($F50,AF!$B$43:$M$84,L$9)*$E50</f>
        <v>0</v>
      </c>
      <c r="M50" s="7">
        <f>VLOOKUP($F50,AF!$B$43:$M$84,M$9)*$E50</f>
        <v>0</v>
      </c>
      <c r="N50" s="7">
        <f>VLOOKUP($F50,AF!$B$43:$M$84,N$9)*$E50</f>
        <v>0</v>
      </c>
      <c r="O50" s="7">
        <f t="shared" si="35"/>
        <v>0</v>
      </c>
      <c r="P50" s="46"/>
      <c r="Q50" s="7">
        <f t="shared" si="36"/>
        <v>0</v>
      </c>
      <c r="R50" s="7">
        <f t="shared" si="37"/>
        <v>0</v>
      </c>
      <c r="S50" s="15">
        <f t="shared" si="38"/>
        <v>0</v>
      </c>
      <c r="T50" s="46"/>
      <c r="U50" s="47">
        <v>302</v>
      </c>
      <c r="V50" s="42">
        <f>VLOOKUP($U50,AF!$B$43:$M$84,V$9)*G50</f>
        <v>0</v>
      </c>
      <c r="W50" s="42">
        <f>VLOOKUP($U50,AF!$B$43:$M$84,W$9)*H50</f>
        <v>0</v>
      </c>
      <c r="X50" s="42">
        <f>VLOOKUP($U50,AF!$B$43:$M$84,X$9)*I50</f>
        <v>0</v>
      </c>
      <c r="Y50" s="42">
        <f>VLOOKUP($U50,AF!$B$43:$M$84,Y$9)*J50</f>
        <v>0</v>
      </c>
      <c r="Z50" s="42">
        <f>VLOOKUP($U50,AF!$B$43:$M$84,Z$9)*K50</f>
        <v>0</v>
      </c>
      <c r="AA50" s="42">
        <f>VLOOKUP($U50,AF!$B$43:$M$84,AA$9)*L50</f>
        <v>0</v>
      </c>
      <c r="AB50" s="42">
        <f>VLOOKUP($U50,AF!$B$43:$M$84,AB$9)*M50</f>
        <v>0</v>
      </c>
      <c r="AC50" s="42">
        <f>VLOOKUP($U50,AF!$B$43:$M$84,AC$9)*N50</f>
        <v>0</v>
      </c>
      <c r="AD50" s="42">
        <f t="shared" si="39"/>
        <v>0</v>
      </c>
      <c r="AE50" s="46"/>
      <c r="AF50" s="7">
        <f t="shared" si="40"/>
        <v>0</v>
      </c>
      <c r="AG50" s="7">
        <f t="shared" si="41"/>
        <v>0</v>
      </c>
      <c r="AH50" s="42">
        <f t="shared" si="42"/>
        <v>0</v>
      </c>
      <c r="AI50" s="46"/>
      <c r="AJ50" s="46"/>
    </row>
    <row r="51" spans="1:36" x14ac:dyDescent="0.4">
      <c r="A51" s="20">
        <f t="shared" si="1"/>
        <v>43</v>
      </c>
      <c r="B51" s="190">
        <v>338.27999999999992</v>
      </c>
      <c r="C51" t="s">
        <v>1277</v>
      </c>
      <c r="D51" t="s">
        <v>1394</v>
      </c>
      <c r="E51" s="15">
        <f>'Form 1 WP'!S72</f>
        <v>0</v>
      </c>
      <c r="F51" s="1">
        <v>101</v>
      </c>
      <c r="G51" s="7">
        <f>VLOOKUP($F51,AF!$B$43:$M$84,G$9)*$E51</f>
        <v>0</v>
      </c>
      <c r="H51" s="7">
        <f>VLOOKUP($F51,AF!$B$43:$M$84,H$9)*$E51</f>
        <v>0</v>
      </c>
      <c r="I51" s="7">
        <f>VLOOKUP($F51,AF!$B$43:$M$84,I$9)*$E51</f>
        <v>0</v>
      </c>
      <c r="J51" s="7">
        <f>VLOOKUP($F51,AF!$B$43:$M$84,J$9)*$E51</f>
        <v>0</v>
      </c>
      <c r="K51" s="7">
        <f>VLOOKUP($F51,AF!$B$43:$M$84,K$9)*$E51</f>
        <v>0</v>
      </c>
      <c r="L51" s="7">
        <f>VLOOKUP($F51,AF!$B$43:$M$84,L$9)*$E51</f>
        <v>0</v>
      </c>
      <c r="M51" s="7">
        <f>VLOOKUP($F51,AF!$B$43:$M$84,M$9)*$E51</f>
        <v>0</v>
      </c>
      <c r="N51" s="7">
        <f>VLOOKUP($F51,AF!$B$43:$M$84,N$9)*$E51</f>
        <v>0</v>
      </c>
      <c r="O51" s="7">
        <f t="shared" si="35"/>
        <v>0</v>
      </c>
      <c r="P51" s="46"/>
      <c r="Q51" s="7">
        <f t="shared" si="36"/>
        <v>0</v>
      </c>
      <c r="R51" s="7">
        <f t="shared" si="37"/>
        <v>0</v>
      </c>
      <c r="S51" s="15">
        <f t="shared" si="38"/>
        <v>0</v>
      </c>
      <c r="T51" s="46"/>
      <c r="U51" s="47">
        <v>302</v>
      </c>
      <c r="V51" s="42">
        <f>VLOOKUP($U51,AF!$B$43:$M$84,V$9)*G51</f>
        <v>0</v>
      </c>
      <c r="W51" s="42">
        <f>VLOOKUP($U51,AF!$B$43:$M$84,W$9)*H51</f>
        <v>0</v>
      </c>
      <c r="X51" s="42">
        <f>VLOOKUP($U51,AF!$B$43:$M$84,X$9)*I51</f>
        <v>0</v>
      </c>
      <c r="Y51" s="42">
        <f>VLOOKUP($U51,AF!$B$43:$M$84,Y$9)*J51</f>
        <v>0</v>
      </c>
      <c r="Z51" s="42">
        <f>VLOOKUP($U51,AF!$B$43:$M$84,Z$9)*K51</f>
        <v>0</v>
      </c>
      <c r="AA51" s="42">
        <f>VLOOKUP($U51,AF!$B$43:$M$84,AA$9)*L51</f>
        <v>0</v>
      </c>
      <c r="AB51" s="42">
        <f>VLOOKUP($U51,AF!$B$43:$M$84,AB$9)*M51</f>
        <v>0</v>
      </c>
      <c r="AC51" s="42">
        <f>VLOOKUP($U51,AF!$B$43:$M$84,AC$9)*N51</f>
        <v>0</v>
      </c>
      <c r="AD51" s="42">
        <f t="shared" si="39"/>
        <v>0</v>
      </c>
      <c r="AE51" s="46"/>
      <c r="AF51" s="7">
        <f t="shared" si="40"/>
        <v>0</v>
      </c>
      <c r="AG51" s="7">
        <f t="shared" si="41"/>
        <v>0</v>
      </c>
      <c r="AH51" s="42">
        <f t="shared" si="42"/>
        <v>0</v>
      </c>
      <c r="AI51" s="46"/>
      <c r="AJ51" s="46"/>
    </row>
    <row r="52" spans="1:36" x14ac:dyDescent="0.4">
      <c r="A52" s="20">
        <f t="shared" si="1"/>
        <v>44</v>
      </c>
      <c r="B52" s="190">
        <v>338.28999999999991</v>
      </c>
      <c r="C52" t="s">
        <v>1278</v>
      </c>
      <c r="D52" t="s">
        <v>1395</v>
      </c>
      <c r="E52" s="15">
        <f>'Form 1 WP'!S73</f>
        <v>0</v>
      </c>
      <c r="F52" s="1">
        <v>101</v>
      </c>
      <c r="G52" s="7">
        <f>VLOOKUP($F52,AF!$B$43:$M$84,G$9)*$E52</f>
        <v>0</v>
      </c>
      <c r="H52" s="7">
        <f>VLOOKUP($F52,AF!$B$43:$M$84,H$9)*$E52</f>
        <v>0</v>
      </c>
      <c r="I52" s="7">
        <f>VLOOKUP($F52,AF!$B$43:$M$84,I$9)*$E52</f>
        <v>0</v>
      </c>
      <c r="J52" s="7">
        <f>VLOOKUP($F52,AF!$B$43:$M$84,J$9)*$E52</f>
        <v>0</v>
      </c>
      <c r="K52" s="7">
        <f>VLOOKUP($F52,AF!$B$43:$M$84,K$9)*$E52</f>
        <v>0</v>
      </c>
      <c r="L52" s="7">
        <f>VLOOKUP($F52,AF!$B$43:$M$84,L$9)*$E52</f>
        <v>0</v>
      </c>
      <c r="M52" s="7">
        <f>VLOOKUP($F52,AF!$B$43:$M$84,M$9)*$E52</f>
        <v>0</v>
      </c>
      <c r="N52" s="7">
        <f>VLOOKUP($F52,AF!$B$43:$M$84,N$9)*$E52</f>
        <v>0</v>
      </c>
      <c r="O52" s="7">
        <f t="shared" si="35"/>
        <v>0</v>
      </c>
      <c r="P52" s="46"/>
      <c r="Q52" s="7">
        <f t="shared" si="36"/>
        <v>0</v>
      </c>
      <c r="R52" s="7">
        <f t="shared" si="37"/>
        <v>0</v>
      </c>
      <c r="S52" s="15">
        <f t="shared" si="38"/>
        <v>0</v>
      </c>
      <c r="T52" s="46"/>
      <c r="U52" s="47">
        <v>302</v>
      </c>
      <c r="V52" s="42">
        <f>VLOOKUP($U52,AF!$B$43:$M$84,V$9)*G52</f>
        <v>0</v>
      </c>
      <c r="W52" s="42">
        <f>VLOOKUP($U52,AF!$B$43:$M$84,W$9)*H52</f>
        <v>0</v>
      </c>
      <c r="X52" s="42">
        <f>VLOOKUP($U52,AF!$B$43:$M$84,X$9)*I52</f>
        <v>0</v>
      </c>
      <c r="Y52" s="42">
        <f>VLOOKUP($U52,AF!$B$43:$M$84,Y$9)*J52</f>
        <v>0</v>
      </c>
      <c r="Z52" s="42">
        <f>VLOOKUP($U52,AF!$B$43:$M$84,Z$9)*K52</f>
        <v>0</v>
      </c>
      <c r="AA52" s="42">
        <f>VLOOKUP($U52,AF!$B$43:$M$84,AA$9)*L52</f>
        <v>0</v>
      </c>
      <c r="AB52" s="42">
        <f>VLOOKUP($U52,AF!$B$43:$M$84,AB$9)*M52</f>
        <v>0</v>
      </c>
      <c r="AC52" s="42">
        <f>VLOOKUP($U52,AF!$B$43:$M$84,AC$9)*N52</f>
        <v>0</v>
      </c>
      <c r="AD52" s="42">
        <f t="shared" si="39"/>
        <v>0</v>
      </c>
      <c r="AE52" s="46"/>
      <c r="AF52" s="7">
        <f t="shared" si="40"/>
        <v>0</v>
      </c>
      <c r="AG52" s="7">
        <f t="shared" si="41"/>
        <v>0</v>
      </c>
      <c r="AH52" s="42">
        <f t="shared" si="42"/>
        <v>0</v>
      </c>
      <c r="AI52" s="46"/>
      <c r="AJ52" s="46"/>
    </row>
    <row r="53" spans="1:36" x14ac:dyDescent="0.4">
      <c r="A53" s="20">
        <f t="shared" si="1"/>
        <v>45</v>
      </c>
      <c r="B53" s="190">
        <v>338.2999999999999</v>
      </c>
      <c r="C53" t="s">
        <v>483</v>
      </c>
      <c r="D53" t="s">
        <v>1396</v>
      </c>
      <c r="E53" s="15">
        <f>'Form 1 WP'!S74</f>
        <v>0</v>
      </c>
      <c r="F53" s="1">
        <v>101</v>
      </c>
      <c r="G53" s="7">
        <f>VLOOKUP($F53,AF!$B$43:$M$84,G$9)*$E53</f>
        <v>0</v>
      </c>
      <c r="H53" s="7">
        <f>VLOOKUP($F53,AF!$B$43:$M$84,H$9)*$E53</f>
        <v>0</v>
      </c>
      <c r="I53" s="7">
        <f>VLOOKUP($F53,AF!$B$43:$M$84,I$9)*$E53</f>
        <v>0</v>
      </c>
      <c r="J53" s="7">
        <f>VLOOKUP($F53,AF!$B$43:$M$84,J$9)*$E53</f>
        <v>0</v>
      </c>
      <c r="K53" s="7">
        <f>VLOOKUP($F53,AF!$B$43:$M$84,K$9)*$E53</f>
        <v>0</v>
      </c>
      <c r="L53" s="7">
        <f>VLOOKUP($F53,AF!$B$43:$M$84,L$9)*$E53</f>
        <v>0</v>
      </c>
      <c r="M53" s="7">
        <f>VLOOKUP($F53,AF!$B$43:$M$84,M$9)*$E53</f>
        <v>0</v>
      </c>
      <c r="N53" s="7">
        <f>VLOOKUP($F53,AF!$B$43:$M$84,N$9)*$E53</f>
        <v>0</v>
      </c>
      <c r="O53" s="7">
        <f t="shared" si="35"/>
        <v>0</v>
      </c>
      <c r="P53" s="46"/>
      <c r="Q53" s="7">
        <f t="shared" si="36"/>
        <v>0</v>
      </c>
      <c r="R53" s="7">
        <f t="shared" si="37"/>
        <v>0</v>
      </c>
      <c r="S53" s="15">
        <f t="shared" si="38"/>
        <v>0</v>
      </c>
      <c r="T53" s="46"/>
      <c r="U53" s="47">
        <v>302</v>
      </c>
      <c r="V53" s="42">
        <f>VLOOKUP($U53,AF!$B$43:$M$84,V$9)*G53</f>
        <v>0</v>
      </c>
      <c r="W53" s="42">
        <f>VLOOKUP($U53,AF!$B$43:$M$84,W$9)*H53</f>
        <v>0</v>
      </c>
      <c r="X53" s="42">
        <f>VLOOKUP($U53,AF!$B$43:$M$84,X$9)*I53</f>
        <v>0</v>
      </c>
      <c r="Y53" s="42">
        <f>VLOOKUP($U53,AF!$B$43:$M$84,Y$9)*J53</f>
        <v>0</v>
      </c>
      <c r="Z53" s="42">
        <f>VLOOKUP($U53,AF!$B$43:$M$84,Z$9)*K53</f>
        <v>0</v>
      </c>
      <c r="AA53" s="42">
        <f>VLOOKUP($U53,AF!$B$43:$M$84,AA$9)*L53</f>
        <v>0</v>
      </c>
      <c r="AB53" s="42">
        <f>VLOOKUP($U53,AF!$B$43:$M$84,AB$9)*M53</f>
        <v>0</v>
      </c>
      <c r="AC53" s="42">
        <f>VLOOKUP($U53,AF!$B$43:$M$84,AC$9)*N53</f>
        <v>0</v>
      </c>
      <c r="AD53" s="42">
        <f t="shared" si="39"/>
        <v>0</v>
      </c>
      <c r="AE53" s="46"/>
      <c r="AF53" s="7">
        <f t="shared" si="40"/>
        <v>0</v>
      </c>
      <c r="AG53" s="7">
        <f t="shared" si="41"/>
        <v>0</v>
      </c>
      <c r="AH53" s="42">
        <f t="shared" si="42"/>
        <v>0</v>
      </c>
      <c r="AI53" s="46"/>
      <c r="AJ53" s="46"/>
    </row>
    <row r="54" spans="1:36" x14ac:dyDescent="0.4">
      <c r="A54" s="20">
        <f t="shared" si="1"/>
        <v>46</v>
      </c>
      <c r="B54" s="190">
        <v>338.30999999999989</v>
      </c>
      <c r="C54" t="s">
        <v>485</v>
      </c>
      <c r="D54" t="s">
        <v>1397</v>
      </c>
      <c r="E54" s="15">
        <f>'Form 1 WP'!S75</f>
        <v>0</v>
      </c>
      <c r="F54" s="1">
        <v>101</v>
      </c>
      <c r="G54" s="7">
        <f>VLOOKUP($F54,AF!$B$43:$M$84,G$9)*$E54</f>
        <v>0</v>
      </c>
      <c r="H54" s="7">
        <f>VLOOKUP($F54,AF!$B$43:$M$84,H$9)*$E54</f>
        <v>0</v>
      </c>
      <c r="I54" s="7">
        <f>VLOOKUP($F54,AF!$B$43:$M$84,I$9)*$E54</f>
        <v>0</v>
      </c>
      <c r="J54" s="7">
        <f>VLOOKUP($F54,AF!$B$43:$M$84,J$9)*$E54</f>
        <v>0</v>
      </c>
      <c r="K54" s="7">
        <f>VLOOKUP($F54,AF!$B$43:$M$84,K$9)*$E54</f>
        <v>0</v>
      </c>
      <c r="L54" s="7">
        <f>VLOOKUP($F54,AF!$B$43:$M$84,L$9)*$E54</f>
        <v>0</v>
      </c>
      <c r="M54" s="7">
        <f>VLOOKUP($F54,AF!$B$43:$M$84,M$9)*$E54</f>
        <v>0</v>
      </c>
      <c r="N54" s="7">
        <f>VLOOKUP($F54,AF!$B$43:$M$84,N$9)*$E54</f>
        <v>0</v>
      </c>
      <c r="O54" s="7">
        <f t="shared" si="35"/>
        <v>0</v>
      </c>
      <c r="P54" s="46"/>
      <c r="Q54" s="7">
        <f t="shared" si="36"/>
        <v>0</v>
      </c>
      <c r="R54" s="7">
        <f t="shared" si="37"/>
        <v>0</v>
      </c>
      <c r="S54" s="15">
        <f t="shared" si="38"/>
        <v>0</v>
      </c>
      <c r="T54" s="46"/>
      <c r="U54" s="47">
        <v>302</v>
      </c>
      <c r="V54" s="42">
        <f>VLOOKUP($U54,AF!$B$43:$M$84,V$9)*G54</f>
        <v>0</v>
      </c>
      <c r="W54" s="42">
        <f>VLOOKUP($U54,AF!$B$43:$M$84,W$9)*H54</f>
        <v>0</v>
      </c>
      <c r="X54" s="42">
        <f>VLOOKUP($U54,AF!$B$43:$M$84,X$9)*I54</f>
        <v>0</v>
      </c>
      <c r="Y54" s="42">
        <f>VLOOKUP($U54,AF!$B$43:$M$84,Y$9)*J54</f>
        <v>0</v>
      </c>
      <c r="Z54" s="42">
        <f>VLOOKUP($U54,AF!$B$43:$M$84,Z$9)*K54</f>
        <v>0</v>
      </c>
      <c r="AA54" s="42">
        <f>VLOOKUP($U54,AF!$B$43:$M$84,AA$9)*L54</f>
        <v>0</v>
      </c>
      <c r="AB54" s="42">
        <f>VLOOKUP($U54,AF!$B$43:$M$84,AB$9)*M54</f>
        <v>0</v>
      </c>
      <c r="AC54" s="42">
        <f>VLOOKUP($U54,AF!$B$43:$M$84,AC$9)*N54</f>
        <v>0</v>
      </c>
      <c r="AD54" s="42">
        <f t="shared" si="39"/>
        <v>0</v>
      </c>
      <c r="AE54" s="46"/>
      <c r="AF54" s="7">
        <f t="shared" si="40"/>
        <v>0</v>
      </c>
      <c r="AG54" s="7">
        <f t="shared" si="41"/>
        <v>0</v>
      </c>
      <c r="AH54" s="42">
        <f t="shared" si="42"/>
        <v>0</v>
      </c>
      <c r="AI54" s="46"/>
      <c r="AJ54" s="46"/>
    </row>
    <row r="55" spans="1:36" x14ac:dyDescent="0.4">
      <c r="A55" s="20">
        <f t="shared" si="1"/>
        <v>47</v>
      </c>
      <c r="B55" s="190">
        <v>338.31999999999988</v>
      </c>
      <c r="C55" t="s">
        <v>88</v>
      </c>
      <c r="D55" t="s">
        <v>1398</v>
      </c>
      <c r="E55" s="15">
        <f>'Form 1 WP'!S76</f>
        <v>0</v>
      </c>
      <c r="F55" s="1">
        <v>101</v>
      </c>
      <c r="G55" s="7">
        <f>VLOOKUP($F55,AF!$B$43:$M$84,G$9)*$E55</f>
        <v>0</v>
      </c>
      <c r="H55" s="7">
        <f>VLOOKUP($F55,AF!$B$43:$M$84,H$9)*$E55</f>
        <v>0</v>
      </c>
      <c r="I55" s="7">
        <f>VLOOKUP($F55,AF!$B$43:$M$84,I$9)*$E55</f>
        <v>0</v>
      </c>
      <c r="J55" s="7">
        <f>VLOOKUP($F55,AF!$B$43:$M$84,J$9)*$E55</f>
        <v>0</v>
      </c>
      <c r="K55" s="7">
        <f>VLOOKUP($F55,AF!$B$43:$M$84,K$9)*$E55</f>
        <v>0</v>
      </c>
      <c r="L55" s="7">
        <f>VLOOKUP($F55,AF!$B$43:$M$84,L$9)*$E55</f>
        <v>0</v>
      </c>
      <c r="M55" s="7">
        <f>VLOOKUP($F55,AF!$B$43:$M$84,M$9)*$E55</f>
        <v>0</v>
      </c>
      <c r="N55" s="7">
        <f>VLOOKUP($F55,AF!$B$43:$M$84,N$9)*$E55</f>
        <v>0</v>
      </c>
      <c r="O55" s="7">
        <f t="shared" si="35"/>
        <v>0</v>
      </c>
      <c r="P55" s="46"/>
      <c r="Q55" s="7">
        <f t="shared" si="36"/>
        <v>0</v>
      </c>
      <c r="R55" s="7">
        <f t="shared" si="37"/>
        <v>0</v>
      </c>
      <c r="S55" s="15">
        <f t="shared" si="38"/>
        <v>0</v>
      </c>
      <c r="T55" s="46"/>
      <c r="U55" s="47">
        <v>302</v>
      </c>
      <c r="V55" s="42">
        <f>VLOOKUP($U55,AF!$B$43:$M$84,V$9)*G55</f>
        <v>0</v>
      </c>
      <c r="W55" s="42">
        <f>VLOOKUP($U55,AF!$B$43:$M$84,W$9)*H55</f>
        <v>0</v>
      </c>
      <c r="X55" s="42">
        <f>VLOOKUP($U55,AF!$B$43:$M$84,X$9)*I55</f>
        <v>0</v>
      </c>
      <c r="Y55" s="42">
        <f>VLOOKUP($U55,AF!$B$43:$M$84,Y$9)*J55</f>
        <v>0</v>
      </c>
      <c r="Z55" s="42">
        <f>VLOOKUP($U55,AF!$B$43:$M$84,Z$9)*K55</f>
        <v>0</v>
      </c>
      <c r="AA55" s="42">
        <f>VLOOKUP($U55,AF!$B$43:$M$84,AA$9)*L55</f>
        <v>0</v>
      </c>
      <c r="AB55" s="42">
        <f>VLOOKUP($U55,AF!$B$43:$M$84,AB$9)*M55</f>
        <v>0</v>
      </c>
      <c r="AC55" s="42">
        <f>VLOOKUP($U55,AF!$B$43:$M$84,AC$9)*N55</f>
        <v>0</v>
      </c>
      <c r="AD55" s="42">
        <f t="shared" si="39"/>
        <v>0</v>
      </c>
      <c r="AE55" s="46"/>
      <c r="AF55" s="7">
        <f t="shared" si="40"/>
        <v>0</v>
      </c>
      <c r="AG55" s="7">
        <f t="shared" si="41"/>
        <v>0</v>
      </c>
      <c r="AH55" s="42">
        <f t="shared" si="42"/>
        <v>0</v>
      </c>
      <c r="AI55" s="46"/>
      <c r="AJ55" s="46"/>
    </row>
    <row r="56" spans="1:36" x14ac:dyDescent="0.4">
      <c r="A56" s="20">
        <f t="shared" si="1"/>
        <v>48</v>
      </c>
      <c r="B56" s="190">
        <v>338.32999999999987</v>
      </c>
      <c r="C56" t="s">
        <v>1279</v>
      </c>
      <c r="D56" t="s">
        <v>1399</v>
      </c>
      <c r="E56" s="15">
        <f>'Form 1 WP'!S77</f>
        <v>0</v>
      </c>
      <c r="F56" s="1">
        <v>101</v>
      </c>
      <c r="G56" s="7">
        <f>VLOOKUP($F56,AF!$B$43:$M$84,G$9)*$E56</f>
        <v>0</v>
      </c>
      <c r="H56" s="7">
        <f>VLOOKUP($F56,AF!$B$43:$M$84,H$9)*$E56</f>
        <v>0</v>
      </c>
      <c r="I56" s="7">
        <f>VLOOKUP($F56,AF!$B$43:$M$84,I$9)*$E56</f>
        <v>0</v>
      </c>
      <c r="J56" s="7">
        <f>VLOOKUP($F56,AF!$B$43:$M$84,J$9)*$E56</f>
        <v>0</v>
      </c>
      <c r="K56" s="7">
        <f>VLOOKUP($F56,AF!$B$43:$M$84,K$9)*$E56</f>
        <v>0</v>
      </c>
      <c r="L56" s="7">
        <f>VLOOKUP($F56,AF!$B$43:$M$84,L$9)*$E56</f>
        <v>0</v>
      </c>
      <c r="M56" s="7">
        <f>VLOOKUP($F56,AF!$B$43:$M$84,M$9)*$E56</f>
        <v>0</v>
      </c>
      <c r="N56" s="7">
        <f>VLOOKUP($F56,AF!$B$43:$M$84,N$9)*$E56</f>
        <v>0</v>
      </c>
      <c r="O56" s="7">
        <f t="shared" si="35"/>
        <v>0</v>
      </c>
      <c r="P56" s="46"/>
      <c r="Q56" s="7">
        <f t="shared" si="36"/>
        <v>0</v>
      </c>
      <c r="R56" s="7">
        <f t="shared" si="37"/>
        <v>0</v>
      </c>
      <c r="S56" s="15">
        <f t="shared" si="38"/>
        <v>0</v>
      </c>
      <c r="T56" s="46"/>
      <c r="U56" s="47">
        <v>302</v>
      </c>
      <c r="V56" s="42">
        <f>VLOOKUP($U56,AF!$B$43:$M$84,V$9)*G56</f>
        <v>0</v>
      </c>
      <c r="W56" s="42">
        <f>VLOOKUP($U56,AF!$B$43:$M$84,W$9)*H56</f>
        <v>0</v>
      </c>
      <c r="X56" s="42">
        <f>VLOOKUP($U56,AF!$B$43:$M$84,X$9)*I56</f>
        <v>0</v>
      </c>
      <c r="Y56" s="42">
        <f>VLOOKUP($U56,AF!$B$43:$M$84,Y$9)*J56</f>
        <v>0</v>
      </c>
      <c r="Z56" s="42">
        <f>VLOOKUP($U56,AF!$B$43:$M$84,Z$9)*K56</f>
        <v>0</v>
      </c>
      <c r="AA56" s="42">
        <f>VLOOKUP($U56,AF!$B$43:$M$84,AA$9)*L56</f>
        <v>0</v>
      </c>
      <c r="AB56" s="42">
        <f>VLOOKUP($U56,AF!$B$43:$M$84,AB$9)*M56</f>
        <v>0</v>
      </c>
      <c r="AC56" s="42">
        <f>VLOOKUP($U56,AF!$B$43:$M$84,AC$9)*N56</f>
        <v>0</v>
      </c>
      <c r="AD56" s="42">
        <f t="shared" si="39"/>
        <v>0</v>
      </c>
      <c r="AE56" s="46"/>
      <c r="AF56" s="7">
        <f t="shared" si="40"/>
        <v>0</v>
      </c>
      <c r="AG56" s="7">
        <f t="shared" si="41"/>
        <v>0</v>
      </c>
      <c r="AH56" s="42">
        <f t="shared" si="42"/>
        <v>0</v>
      </c>
      <c r="AI56" s="46"/>
      <c r="AJ56" s="46"/>
    </row>
    <row r="57" spans="1:36" x14ac:dyDescent="0.4">
      <c r="A57" s="20">
        <f t="shared" si="1"/>
        <v>49</v>
      </c>
      <c r="B57" s="190">
        <v>338.33999999999986</v>
      </c>
      <c r="C57" t="s">
        <v>1285</v>
      </c>
      <c r="D57" t="s">
        <v>1400</v>
      </c>
      <c r="E57" s="15">
        <f>'Form 1 WP'!S78</f>
        <v>0</v>
      </c>
      <c r="F57" s="1">
        <v>101</v>
      </c>
      <c r="G57" s="7">
        <f>VLOOKUP($F57,AF!$B$43:$M$84,G$9)*$E57</f>
        <v>0</v>
      </c>
      <c r="H57" s="7">
        <f>VLOOKUP($F57,AF!$B$43:$M$84,H$9)*$E57</f>
        <v>0</v>
      </c>
      <c r="I57" s="7">
        <f>VLOOKUP($F57,AF!$B$43:$M$84,I$9)*$E57</f>
        <v>0</v>
      </c>
      <c r="J57" s="7">
        <f>VLOOKUP($F57,AF!$B$43:$M$84,J$9)*$E57</f>
        <v>0</v>
      </c>
      <c r="K57" s="7">
        <f>VLOOKUP($F57,AF!$B$43:$M$84,K$9)*$E57</f>
        <v>0</v>
      </c>
      <c r="L57" s="7">
        <f>VLOOKUP($F57,AF!$B$43:$M$84,L$9)*$E57</f>
        <v>0</v>
      </c>
      <c r="M57" s="7">
        <f>VLOOKUP($F57,AF!$B$43:$M$84,M$9)*$E57</f>
        <v>0</v>
      </c>
      <c r="N57" s="7">
        <f>VLOOKUP($F57,AF!$B$43:$M$84,N$9)*$E57</f>
        <v>0</v>
      </c>
      <c r="O57" s="7">
        <f t="shared" si="35"/>
        <v>0</v>
      </c>
      <c r="P57" s="46"/>
      <c r="Q57" s="7">
        <f t="shared" si="36"/>
        <v>0</v>
      </c>
      <c r="R57" s="7">
        <f t="shared" si="37"/>
        <v>0</v>
      </c>
      <c r="S57" s="15">
        <f t="shared" si="38"/>
        <v>0</v>
      </c>
      <c r="T57" s="46"/>
      <c r="U57" s="47">
        <v>302</v>
      </c>
      <c r="V57" s="42">
        <f>VLOOKUP($U57,AF!$B$43:$M$84,V$9)*G57</f>
        <v>0</v>
      </c>
      <c r="W57" s="42">
        <f>VLOOKUP($U57,AF!$B$43:$M$84,W$9)*H57</f>
        <v>0</v>
      </c>
      <c r="X57" s="42">
        <f>VLOOKUP($U57,AF!$B$43:$M$84,X$9)*I57</f>
        <v>0</v>
      </c>
      <c r="Y57" s="42">
        <f>VLOOKUP($U57,AF!$B$43:$M$84,Y$9)*J57</f>
        <v>0</v>
      </c>
      <c r="Z57" s="42">
        <f>VLOOKUP($U57,AF!$B$43:$M$84,Z$9)*K57</f>
        <v>0</v>
      </c>
      <c r="AA57" s="42">
        <f>VLOOKUP($U57,AF!$B$43:$M$84,AA$9)*L57</f>
        <v>0</v>
      </c>
      <c r="AB57" s="42">
        <f>VLOOKUP($U57,AF!$B$43:$M$84,AB$9)*M57</f>
        <v>0</v>
      </c>
      <c r="AC57" s="42">
        <f>VLOOKUP($U57,AF!$B$43:$M$84,AC$9)*N57</f>
        <v>0</v>
      </c>
      <c r="AD57" s="42">
        <f t="shared" si="39"/>
        <v>0</v>
      </c>
      <c r="AE57" s="46"/>
      <c r="AF57" s="7">
        <f t="shared" si="40"/>
        <v>0</v>
      </c>
      <c r="AG57" s="7">
        <f t="shared" si="41"/>
        <v>0</v>
      </c>
      <c r="AH57" s="42">
        <f t="shared" si="42"/>
        <v>0</v>
      </c>
      <c r="AI57" s="46"/>
      <c r="AJ57" s="46"/>
    </row>
    <row r="58" spans="1:36" x14ac:dyDescent="0.4">
      <c r="A58" s="20">
        <f t="shared" ref="A58:A121" si="43">+A57+1</f>
        <v>50</v>
      </c>
      <c r="B58" s="6"/>
      <c r="C58" t="s">
        <v>0</v>
      </c>
      <c r="E58" s="192">
        <f>SUM(E45:E57)</f>
        <v>0</v>
      </c>
      <c r="F58" s="1"/>
      <c r="G58" s="51">
        <f t="shared" ref="G58:O58" si="44">SUM(G45:G57)</f>
        <v>0</v>
      </c>
      <c r="H58" s="51">
        <f t="shared" si="44"/>
        <v>0</v>
      </c>
      <c r="I58" s="51">
        <f t="shared" si="44"/>
        <v>0</v>
      </c>
      <c r="J58" s="51">
        <f t="shared" si="44"/>
        <v>0</v>
      </c>
      <c r="K58" s="51">
        <f t="shared" si="44"/>
        <v>0</v>
      </c>
      <c r="L58" s="51">
        <f t="shared" si="44"/>
        <v>0</v>
      </c>
      <c r="M58" s="51">
        <f t="shared" si="44"/>
        <v>0</v>
      </c>
      <c r="N58" s="51">
        <f t="shared" si="44"/>
        <v>0</v>
      </c>
      <c r="O58" s="51">
        <f t="shared" si="44"/>
        <v>0</v>
      </c>
      <c r="P58" s="46"/>
      <c r="Q58" s="51">
        <f t="shared" ref="Q58:S58" si="45">SUM(Q45:Q57)</f>
        <v>0</v>
      </c>
      <c r="R58" s="51">
        <f t="shared" si="45"/>
        <v>0</v>
      </c>
      <c r="S58" s="51">
        <f t="shared" si="45"/>
        <v>0</v>
      </c>
      <c r="T58" s="46"/>
      <c r="U58" s="47"/>
      <c r="V58" s="51">
        <f t="shared" ref="V58:AD58" si="46">SUM(V45:V57)</f>
        <v>0</v>
      </c>
      <c r="W58" s="51">
        <f t="shared" si="46"/>
        <v>0</v>
      </c>
      <c r="X58" s="51">
        <f t="shared" si="46"/>
        <v>0</v>
      </c>
      <c r="Y58" s="51">
        <f t="shared" si="46"/>
        <v>0</v>
      </c>
      <c r="Z58" s="51">
        <f t="shared" si="46"/>
        <v>0</v>
      </c>
      <c r="AA58" s="51">
        <f t="shared" si="46"/>
        <v>0</v>
      </c>
      <c r="AB58" s="51">
        <f t="shared" si="46"/>
        <v>0</v>
      </c>
      <c r="AC58" s="51">
        <f t="shared" si="46"/>
        <v>0</v>
      </c>
      <c r="AD58" s="51">
        <f t="shared" si="46"/>
        <v>0</v>
      </c>
      <c r="AE58" s="46"/>
      <c r="AF58" s="51">
        <f t="shared" ref="AF58:AH58" si="47">SUM(AF45:AF57)</f>
        <v>0</v>
      </c>
      <c r="AG58" s="51">
        <f t="shared" si="47"/>
        <v>0</v>
      </c>
      <c r="AH58" s="51">
        <f t="shared" si="47"/>
        <v>0</v>
      </c>
      <c r="AI58" s="46"/>
      <c r="AJ58" s="46"/>
    </row>
    <row r="59" spans="1:36" x14ac:dyDescent="0.4">
      <c r="A59" s="20">
        <f t="shared" si="43"/>
        <v>51</v>
      </c>
      <c r="E59" s="43"/>
      <c r="F59" s="1"/>
      <c r="G59" s="101"/>
      <c r="H59" s="101"/>
      <c r="I59" s="101"/>
      <c r="J59" s="101"/>
      <c r="K59" s="101"/>
      <c r="L59" s="101"/>
      <c r="M59" s="101"/>
      <c r="N59" s="101"/>
      <c r="O59" s="101"/>
      <c r="P59" s="46"/>
      <c r="Q59" s="101"/>
      <c r="R59" s="101"/>
      <c r="S59" s="101"/>
      <c r="T59" s="46"/>
      <c r="U59" s="47"/>
      <c r="V59" s="101"/>
      <c r="W59" s="101"/>
      <c r="X59" s="101"/>
      <c r="Y59" s="101"/>
      <c r="Z59" s="101"/>
      <c r="AA59" s="101"/>
      <c r="AB59" s="101"/>
      <c r="AC59" s="101"/>
      <c r="AD59" s="101"/>
      <c r="AE59" s="46"/>
      <c r="AF59" s="101"/>
      <c r="AG59" s="101"/>
      <c r="AH59" s="101"/>
      <c r="AI59" s="46"/>
      <c r="AJ59" s="46"/>
    </row>
    <row r="60" spans="1:36" x14ac:dyDescent="0.4">
      <c r="A60" s="20">
        <f t="shared" si="43"/>
        <v>52</v>
      </c>
      <c r="B60" s="21" t="s">
        <v>1128</v>
      </c>
      <c r="C60" s="21"/>
      <c r="E60" s="43"/>
      <c r="F60" s="1"/>
      <c r="G60" s="101"/>
      <c r="H60" s="101"/>
      <c r="I60" s="101"/>
      <c r="J60" s="101"/>
      <c r="K60" s="101"/>
      <c r="L60" s="101"/>
      <c r="M60" s="101"/>
      <c r="N60" s="101"/>
      <c r="O60" s="101"/>
      <c r="P60" s="46"/>
      <c r="Q60" s="101"/>
      <c r="R60" s="101"/>
      <c r="S60" s="101"/>
      <c r="T60" s="46"/>
      <c r="U60" s="47"/>
      <c r="V60" s="101"/>
      <c r="W60" s="101"/>
      <c r="X60" s="101"/>
      <c r="Y60" s="101"/>
      <c r="Z60" s="101"/>
      <c r="AA60" s="101"/>
      <c r="AB60" s="101"/>
      <c r="AC60" s="101"/>
      <c r="AD60" s="101"/>
      <c r="AE60" s="46"/>
      <c r="AF60" s="101"/>
      <c r="AG60" s="101"/>
      <c r="AH60" s="101"/>
      <c r="AI60" s="46"/>
      <c r="AJ60" s="46"/>
    </row>
    <row r="61" spans="1:36" x14ac:dyDescent="0.4">
      <c r="A61" s="20">
        <f t="shared" si="43"/>
        <v>53</v>
      </c>
      <c r="B61" s="6">
        <v>339.1</v>
      </c>
      <c r="C61" t="s">
        <v>28</v>
      </c>
      <c r="D61" t="s">
        <v>1401</v>
      </c>
      <c r="E61" s="15">
        <f>'Form 1 WP'!S80</f>
        <v>0</v>
      </c>
      <c r="F61" s="1">
        <v>101</v>
      </c>
      <c r="G61" s="7">
        <f>VLOOKUP($F61,AF!$B$43:$M$84,G$9)*$E61</f>
        <v>0</v>
      </c>
      <c r="H61" s="7">
        <f>VLOOKUP($F61,AF!$B$43:$M$84,H$9)*$E61</f>
        <v>0</v>
      </c>
      <c r="I61" s="7">
        <f>VLOOKUP($F61,AF!$B$43:$M$84,I$9)*$E61</f>
        <v>0</v>
      </c>
      <c r="J61" s="7">
        <f>VLOOKUP($F61,AF!$B$43:$M$84,J$9)*$E61</f>
        <v>0</v>
      </c>
      <c r="K61" s="7">
        <f>VLOOKUP($F61,AF!$B$43:$M$84,K$9)*$E61</f>
        <v>0</v>
      </c>
      <c r="L61" s="7">
        <f>VLOOKUP($F61,AF!$B$43:$M$84,L$9)*$E61</f>
        <v>0</v>
      </c>
      <c r="M61" s="7">
        <f>VLOOKUP($F61,AF!$B$43:$M$84,M$9)*$E61</f>
        <v>0</v>
      </c>
      <c r="N61" s="7">
        <f>VLOOKUP($F61,AF!$B$43:$M$84,N$9)*$E61</f>
        <v>0</v>
      </c>
      <c r="O61" s="7">
        <f t="shared" ref="O61:O71" si="48">E61-SUM(G61:N61)</f>
        <v>0</v>
      </c>
      <c r="P61" s="46"/>
      <c r="Q61" s="7">
        <f t="shared" ref="Q61:Q71" si="49">+M61+K61+I61+G61</f>
        <v>0</v>
      </c>
      <c r="R61" s="7">
        <f t="shared" ref="R61:R71" si="50">+N61+L61+J61+H61</f>
        <v>0</v>
      </c>
      <c r="S61" s="15">
        <f t="shared" ref="S61:S71" si="51">Q61+R61+O61</f>
        <v>0</v>
      </c>
      <c r="T61" s="46"/>
      <c r="U61" s="47">
        <v>302</v>
      </c>
      <c r="V61" s="42">
        <f>VLOOKUP($U61,AF!$B$43:$M$84,V$9)*G61</f>
        <v>0</v>
      </c>
      <c r="W61" s="42">
        <f>VLOOKUP($U61,AF!$B$43:$M$84,W$9)*H61</f>
        <v>0</v>
      </c>
      <c r="X61" s="42">
        <f>VLOOKUP($U61,AF!$B$43:$M$84,X$9)*I61</f>
        <v>0</v>
      </c>
      <c r="Y61" s="42">
        <f>VLOOKUP($U61,AF!$B$43:$M$84,Y$9)*J61</f>
        <v>0</v>
      </c>
      <c r="Z61" s="42">
        <f>VLOOKUP($U61,AF!$B$43:$M$84,Z$9)*K61</f>
        <v>0</v>
      </c>
      <c r="AA61" s="42">
        <f>VLOOKUP($U61,AF!$B$43:$M$84,AA$9)*L61</f>
        <v>0</v>
      </c>
      <c r="AB61" s="42">
        <f>VLOOKUP($U61,AF!$B$43:$M$84,AB$9)*M61</f>
        <v>0</v>
      </c>
      <c r="AC61" s="42">
        <f>VLOOKUP($U61,AF!$B$43:$M$84,AC$9)*N61</f>
        <v>0</v>
      </c>
      <c r="AD61" s="42">
        <f t="shared" ref="AD61:AD71" si="52">E61-SUM(V61:AC61)</f>
        <v>0</v>
      </c>
      <c r="AE61" s="46"/>
      <c r="AF61" s="7">
        <f t="shared" ref="AF61:AF71" si="53">+AB61+Z61+X61+V61</f>
        <v>0</v>
      </c>
      <c r="AG61" s="7">
        <f t="shared" ref="AG61:AG71" si="54">+AC61+AA61+Y61+W61</f>
        <v>0</v>
      </c>
      <c r="AH61" s="42">
        <f t="shared" ref="AH61:AH71" si="55">+AF61+AG61+AD61</f>
        <v>0</v>
      </c>
      <c r="AI61" s="46"/>
      <c r="AJ61" s="46"/>
    </row>
    <row r="62" spans="1:36" x14ac:dyDescent="0.4">
      <c r="A62" s="20">
        <f t="shared" si="43"/>
        <v>54</v>
      </c>
      <c r="B62" s="6">
        <v>339.20000000000005</v>
      </c>
      <c r="C62" t="s">
        <v>1281</v>
      </c>
      <c r="D62" t="s">
        <v>1402</v>
      </c>
      <c r="E62" s="15">
        <f>'Form 1 WP'!S81</f>
        <v>0</v>
      </c>
      <c r="F62" s="1">
        <v>101</v>
      </c>
      <c r="G62" s="7">
        <f>VLOOKUP($F62,AF!$B$43:$M$84,G$9)*$E62</f>
        <v>0</v>
      </c>
      <c r="H62" s="7">
        <f>VLOOKUP($F62,AF!$B$43:$M$84,H$9)*$E62</f>
        <v>0</v>
      </c>
      <c r="I62" s="7">
        <f>VLOOKUP($F62,AF!$B$43:$M$84,I$9)*$E62</f>
        <v>0</v>
      </c>
      <c r="J62" s="7">
        <f>VLOOKUP($F62,AF!$B$43:$M$84,J$9)*$E62</f>
        <v>0</v>
      </c>
      <c r="K62" s="7">
        <f>VLOOKUP($F62,AF!$B$43:$M$84,K$9)*$E62</f>
        <v>0</v>
      </c>
      <c r="L62" s="7">
        <f>VLOOKUP($F62,AF!$B$43:$M$84,L$9)*$E62</f>
        <v>0</v>
      </c>
      <c r="M62" s="7">
        <f>VLOOKUP($F62,AF!$B$43:$M$84,M$9)*$E62</f>
        <v>0</v>
      </c>
      <c r="N62" s="7">
        <f>VLOOKUP($F62,AF!$B$43:$M$84,N$9)*$E62</f>
        <v>0</v>
      </c>
      <c r="O62" s="7">
        <f t="shared" si="48"/>
        <v>0</v>
      </c>
      <c r="P62" s="46"/>
      <c r="Q62" s="7">
        <f t="shared" si="49"/>
        <v>0</v>
      </c>
      <c r="R62" s="7">
        <f t="shared" si="50"/>
        <v>0</v>
      </c>
      <c r="S62" s="15">
        <f t="shared" si="51"/>
        <v>0</v>
      </c>
      <c r="T62" s="46"/>
      <c r="U62" s="47">
        <v>302</v>
      </c>
      <c r="V62" s="42">
        <f>VLOOKUP($U62,AF!$B$43:$M$84,V$9)*G62</f>
        <v>0</v>
      </c>
      <c r="W62" s="42">
        <f>VLOOKUP($U62,AF!$B$43:$M$84,W$9)*H62</f>
        <v>0</v>
      </c>
      <c r="X62" s="42">
        <f>VLOOKUP($U62,AF!$B$43:$M$84,X$9)*I62</f>
        <v>0</v>
      </c>
      <c r="Y62" s="42">
        <f>VLOOKUP($U62,AF!$B$43:$M$84,Y$9)*J62</f>
        <v>0</v>
      </c>
      <c r="Z62" s="42">
        <f>VLOOKUP($U62,AF!$B$43:$M$84,Z$9)*K62</f>
        <v>0</v>
      </c>
      <c r="AA62" s="42">
        <f>VLOOKUP($U62,AF!$B$43:$M$84,AA$9)*L62</f>
        <v>0</v>
      </c>
      <c r="AB62" s="42">
        <f>VLOOKUP($U62,AF!$B$43:$M$84,AB$9)*M62</f>
        <v>0</v>
      </c>
      <c r="AC62" s="42">
        <f>VLOOKUP($U62,AF!$B$43:$M$84,AC$9)*N62</f>
        <v>0</v>
      </c>
      <c r="AD62" s="42">
        <f t="shared" si="52"/>
        <v>0</v>
      </c>
      <c r="AE62" s="46"/>
      <c r="AF62" s="7">
        <f t="shared" si="53"/>
        <v>0</v>
      </c>
      <c r="AG62" s="7">
        <f t="shared" si="54"/>
        <v>0</v>
      </c>
      <c r="AH62" s="42">
        <f t="shared" si="55"/>
        <v>0</v>
      </c>
      <c r="AI62" s="46"/>
      <c r="AJ62" s="46"/>
    </row>
    <row r="63" spans="1:36" x14ac:dyDescent="0.4">
      <c r="A63" s="20">
        <f t="shared" si="43"/>
        <v>55</v>
      </c>
      <c r="B63" s="6">
        <v>339.30000000000007</v>
      </c>
      <c r="C63" t="s">
        <v>1286</v>
      </c>
      <c r="D63" t="s">
        <v>1403</v>
      </c>
      <c r="E63" s="15">
        <f>'Form 1 WP'!S82</f>
        <v>0</v>
      </c>
      <c r="F63" s="1">
        <v>101</v>
      </c>
      <c r="G63" s="7">
        <f>VLOOKUP($F63,AF!$B$43:$M$84,G$9)*$E63</f>
        <v>0</v>
      </c>
      <c r="H63" s="7">
        <f>VLOOKUP($F63,AF!$B$43:$M$84,H$9)*$E63</f>
        <v>0</v>
      </c>
      <c r="I63" s="7">
        <f>VLOOKUP($F63,AF!$B$43:$M$84,I$9)*$E63</f>
        <v>0</v>
      </c>
      <c r="J63" s="7">
        <f>VLOOKUP($F63,AF!$B$43:$M$84,J$9)*$E63</f>
        <v>0</v>
      </c>
      <c r="K63" s="7">
        <f>VLOOKUP($F63,AF!$B$43:$M$84,K$9)*$E63</f>
        <v>0</v>
      </c>
      <c r="L63" s="7">
        <f>VLOOKUP($F63,AF!$B$43:$M$84,L$9)*$E63</f>
        <v>0</v>
      </c>
      <c r="M63" s="7">
        <f>VLOOKUP($F63,AF!$B$43:$M$84,M$9)*$E63</f>
        <v>0</v>
      </c>
      <c r="N63" s="7">
        <f>VLOOKUP($F63,AF!$B$43:$M$84,N$9)*$E63</f>
        <v>0</v>
      </c>
      <c r="O63" s="7">
        <f t="shared" si="48"/>
        <v>0</v>
      </c>
      <c r="P63" s="46"/>
      <c r="Q63" s="7">
        <f t="shared" si="49"/>
        <v>0</v>
      </c>
      <c r="R63" s="7">
        <f t="shared" si="50"/>
        <v>0</v>
      </c>
      <c r="S63" s="15">
        <f t="shared" si="51"/>
        <v>0</v>
      </c>
      <c r="T63" s="46"/>
      <c r="U63" s="47">
        <v>302</v>
      </c>
      <c r="V63" s="42">
        <f>VLOOKUP($U63,AF!$B$43:$M$84,V$9)*G63</f>
        <v>0</v>
      </c>
      <c r="W63" s="42">
        <f>VLOOKUP($U63,AF!$B$43:$M$84,W$9)*H63</f>
        <v>0</v>
      </c>
      <c r="X63" s="42">
        <f>VLOOKUP($U63,AF!$B$43:$M$84,X$9)*I63</f>
        <v>0</v>
      </c>
      <c r="Y63" s="42">
        <f>VLOOKUP($U63,AF!$B$43:$M$84,Y$9)*J63</f>
        <v>0</v>
      </c>
      <c r="Z63" s="42">
        <f>VLOOKUP($U63,AF!$B$43:$M$84,Z$9)*K63</f>
        <v>0</v>
      </c>
      <c r="AA63" s="42">
        <f>VLOOKUP($U63,AF!$B$43:$M$84,AA$9)*L63</f>
        <v>0</v>
      </c>
      <c r="AB63" s="42">
        <f>VLOOKUP($U63,AF!$B$43:$M$84,AB$9)*M63</f>
        <v>0</v>
      </c>
      <c r="AC63" s="42">
        <f>VLOOKUP($U63,AF!$B$43:$M$84,AC$9)*N63</f>
        <v>0</v>
      </c>
      <c r="AD63" s="42">
        <f t="shared" si="52"/>
        <v>0</v>
      </c>
      <c r="AE63" s="46"/>
      <c r="AF63" s="7">
        <f t="shared" si="53"/>
        <v>0</v>
      </c>
      <c r="AG63" s="7">
        <f t="shared" si="54"/>
        <v>0</v>
      </c>
      <c r="AH63" s="42">
        <f t="shared" si="55"/>
        <v>0</v>
      </c>
      <c r="AI63" s="46"/>
      <c r="AJ63" s="46"/>
    </row>
    <row r="64" spans="1:36" x14ac:dyDescent="0.4">
      <c r="A64" s="20">
        <f t="shared" si="43"/>
        <v>56</v>
      </c>
      <c r="B64" s="6">
        <v>339.40000000000009</v>
      </c>
      <c r="C64" t="s">
        <v>1287</v>
      </c>
      <c r="D64" t="s">
        <v>1404</v>
      </c>
      <c r="E64" s="15">
        <f>'Form 1 WP'!S83</f>
        <v>0</v>
      </c>
      <c r="F64" s="1">
        <v>101</v>
      </c>
      <c r="G64" s="7">
        <f>VLOOKUP($F64,AF!$B$43:$M$84,G$9)*$E64</f>
        <v>0</v>
      </c>
      <c r="H64" s="7">
        <f>VLOOKUP($F64,AF!$B$43:$M$84,H$9)*$E64</f>
        <v>0</v>
      </c>
      <c r="I64" s="7">
        <f>VLOOKUP($F64,AF!$B$43:$M$84,I$9)*$E64</f>
        <v>0</v>
      </c>
      <c r="J64" s="7">
        <f>VLOOKUP($F64,AF!$B$43:$M$84,J$9)*$E64</f>
        <v>0</v>
      </c>
      <c r="K64" s="7">
        <f>VLOOKUP($F64,AF!$B$43:$M$84,K$9)*$E64</f>
        <v>0</v>
      </c>
      <c r="L64" s="7">
        <f>VLOOKUP($F64,AF!$B$43:$M$84,L$9)*$E64</f>
        <v>0</v>
      </c>
      <c r="M64" s="7">
        <f>VLOOKUP($F64,AF!$B$43:$M$84,M$9)*$E64</f>
        <v>0</v>
      </c>
      <c r="N64" s="7">
        <f>VLOOKUP($F64,AF!$B$43:$M$84,N$9)*$E64</f>
        <v>0</v>
      </c>
      <c r="O64" s="7">
        <f t="shared" si="48"/>
        <v>0</v>
      </c>
      <c r="P64" s="46"/>
      <c r="Q64" s="7">
        <f t="shared" si="49"/>
        <v>0</v>
      </c>
      <c r="R64" s="7">
        <f t="shared" si="50"/>
        <v>0</v>
      </c>
      <c r="S64" s="15">
        <f t="shared" si="51"/>
        <v>0</v>
      </c>
      <c r="T64" s="46"/>
      <c r="U64" s="47">
        <v>302</v>
      </c>
      <c r="V64" s="42">
        <f>VLOOKUP($U64,AF!$B$43:$M$84,V$9)*G64</f>
        <v>0</v>
      </c>
      <c r="W64" s="42">
        <f>VLOOKUP($U64,AF!$B$43:$M$84,W$9)*H64</f>
        <v>0</v>
      </c>
      <c r="X64" s="42">
        <f>VLOOKUP($U64,AF!$B$43:$M$84,X$9)*I64</f>
        <v>0</v>
      </c>
      <c r="Y64" s="42">
        <f>VLOOKUP($U64,AF!$B$43:$M$84,Y$9)*J64</f>
        <v>0</v>
      </c>
      <c r="Z64" s="42">
        <f>VLOOKUP($U64,AF!$B$43:$M$84,Z$9)*K64</f>
        <v>0</v>
      </c>
      <c r="AA64" s="42">
        <f>VLOOKUP($U64,AF!$B$43:$M$84,AA$9)*L64</f>
        <v>0</v>
      </c>
      <c r="AB64" s="42">
        <f>VLOOKUP($U64,AF!$B$43:$M$84,AB$9)*M64</f>
        <v>0</v>
      </c>
      <c r="AC64" s="42">
        <f>VLOOKUP($U64,AF!$B$43:$M$84,AC$9)*N64</f>
        <v>0</v>
      </c>
      <c r="AD64" s="42">
        <f t="shared" si="52"/>
        <v>0</v>
      </c>
      <c r="AE64" s="46"/>
      <c r="AF64" s="7">
        <f t="shared" si="53"/>
        <v>0</v>
      </c>
      <c r="AG64" s="7">
        <f t="shared" si="54"/>
        <v>0</v>
      </c>
      <c r="AH64" s="42">
        <f t="shared" si="55"/>
        <v>0</v>
      </c>
      <c r="AI64" s="46"/>
      <c r="AJ64" s="46"/>
    </row>
    <row r="65" spans="1:36" x14ac:dyDescent="0.4">
      <c r="A65" s="20">
        <f t="shared" si="43"/>
        <v>57</v>
      </c>
      <c r="B65" s="6">
        <v>339.60000000000014</v>
      </c>
      <c r="C65" t="s">
        <v>76</v>
      </c>
      <c r="D65" t="s">
        <v>1405</v>
      </c>
      <c r="E65" s="15">
        <f>'Form 1 WP'!S84</f>
        <v>0</v>
      </c>
      <c r="F65" s="1">
        <v>101</v>
      </c>
      <c r="G65" s="7">
        <f>VLOOKUP($F65,AF!$B$43:$M$84,G$9)*$E65</f>
        <v>0</v>
      </c>
      <c r="H65" s="7">
        <f>VLOOKUP($F65,AF!$B$43:$M$84,H$9)*$E65</f>
        <v>0</v>
      </c>
      <c r="I65" s="7">
        <f>VLOOKUP($F65,AF!$B$43:$M$84,I$9)*$E65</f>
        <v>0</v>
      </c>
      <c r="J65" s="7">
        <f>VLOOKUP($F65,AF!$B$43:$M$84,J$9)*$E65</f>
        <v>0</v>
      </c>
      <c r="K65" s="7">
        <f>VLOOKUP($F65,AF!$B$43:$M$84,K$9)*$E65</f>
        <v>0</v>
      </c>
      <c r="L65" s="7">
        <f>VLOOKUP($F65,AF!$B$43:$M$84,L$9)*$E65</f>
        <v>0</v>
      </c>
      <c r="M65" s="7">
        <f>VLOOKUP($F65,AF!$B$43:$M$84,M$9)*$E65</f>
        <v>0</v>
      </c>
      <c r="N65" s="7">
        <f>VLOOKUP($F65,AF!$B$43:$M$84,N$9)*$E65</f>
        <v>0</v>
      </c>
      <c r="O65" s="7">
        <f t="shared" si="48"/>
        <v>0</v>
      </c>
      <c r="P65" s="46"/>
      <c r="Q65" s="7">
        <f t="shared" si="49"/>
        <v>0</v>
      </c>
      <c r="R65" s="7">
        <f t="shared" si="50"/>
        <v>0</v>
      </c>
      <c r="S65" s="15">
        <f t="shared" si="51"/>
        <v>0</v>
      </c>
      <c r="T65" s="46"/>
      <c r="U65" s="47">
        <v>302</v>
      </c>
      <c r="V65" s="42">
        <f>VLOOKUP($U65,AF!$B$43:$M$84,V$9)*G65</f>
        <v>0</v>
      </c>
      <c r="W65" s="42">
        <f>VLOOKUP($U65,AF!$B$43:$M$84,W$9)*H65</f>
        <v>0</v>
      </c>
      <c r="X65" s="42">
        <f>VLOOKUP($U65,AF!$B$43:$M$84,X$9)*I65</f>
        <v>0</v>
      </c>
      <c r="Y65" s="42">
        <f>VLOOKUP($U65,AF!$B$43:$M$84,Y$9)*J65</f>
        <v>0</v>
      </c>
      <c r="Z65" s="42">
        <f>VLOOKUP($U65,AF!$B$43:$M$84,Z$9)*K65</f>
        <v>0</v>
      </c>
      <c r="AA65" s="42">
        <f>VLOOKUP($U65,AF!$B$43:$M$84,AA$9)*L65</f>
        <v>0</v>
      </c>
      <c r="AB65" s="42">
        <f>VLOOKUP($U65,AF!$B$43:$M$84,AB$9)*M65</f>
        <v>0</v>
      </c>
      <c r="AC65" s="42">
        <f>VLOOKUP($U65,AF!$B$43:$M$84,AC$9)*N65</f>
        <v>0</v>
      </c>
      <c r="AD65" s="42">
        <f t="shared" si="52"/>
        <v>0</v>
      </c>
      <c r="AE65" s="46"/>
      <c r="AF65" s="7">
        <f t="shared" si="53"/>
        <v>0</v>
      </c>
      <c r="AG65" s="7">
        <f t="shared" si="54"/>
        <v>0</v>
      </c>
      <c r="AH65" s="42">
        <f t="shared" si="55"/>
        <v>0</v>
      </c>
      <c r="AI65" s="46"/>
      <c r="AJ65" s="46"/>
    </row>
    <row r="66" spans="1:36" x14ac:dyDescent="0.4">
      <c r="A66" s="20">
        <f t="shared" si="43"/>
        <v>58</v>
      </c>
      <c r="B66" s="6">
        <v>339.80000000000018</v>
      </c>
      <c r="C66" t="s">
        <v>1278</v>
      </c>
      <c r="D66" t="s">
        <v>1406</v>
      </c>
      <c r="E66" s="15">
        <f>'Form 1 WP'!S85</f>
        <v>0</v>
      </c>
      <c r="F66" s="1">
        <v>101</v>
      </c>
      <c r="G66" s="7">
        <f>VLOOKUP($F66,AF!$B$43:$M$84,G$9)*$E66</f>
        <v>0</v>
      </c>
      <c r="H66" s="7">
        <f>VLOOKUP($F66,AF!$B$43:$M$84,H$9)*$E66</f>
        <v>0</v>
      </c>
      <c r="I66" s="7">
        <f>VLOOKUP($F66,AF!$B$43:$M$84,I$9)*$E66</f>
        <v>0</v>
      </c>
      <c r="J66" s="7">
        <f>VLOOKUP($F66,AF!$B$43:$M$84,J$9)*$E66</f>
        <v>0</v>
      </c>
      <c r="K66" s="7">
        <f>VLOOKUP($F66,AF!$B$43:$M$84,K$9)*$E66</f>
        <v>0</v>
      </c>
      <c r="L66" s="7">
        <f>VLOOKUP($F66,AF!$B$43:$M$84,L$9)*$E66</f>
        <v>0</v>
      </c>
      <c r="M66" s="7">
        <f>VLOOKUP($F66,AF!$B$43:$M$84,M$9)*$E66</f>
        <v>0</v>
      </c>
      <c r="N66" s="7">
        <f>VLOOKUP($F66,AF!$B$43:$M$84,N$9)*$E66</f>
        <v>0</v>
      </c>
      <c r="O66" s="7">
        <f t="shared" si="48"/>
        <v>0</v>
      </c>
      <c r="P66" s="46"/>
      <c r="Q66" s="7">
        <f t="shared" si="49"/>
        <v>0</v>
      </c>
      <c r="R66" s="7">
        <f t="shared" si="50"/>
        <v>0</v>
      </c>
      <c r="S66" s="15">
        <f t="shared" si="51"/>
        <v>0</v>
      </c>
      <c r="T66" s="46"/>
      <c r="U66" s="47">
        <v>302</v>
      </c>
      <c r="V66" s="42">
        <f>VLOOKUP($U66,AF!$B$43:$M$84,V$9)*G66</f>
        <v>0</v>
      </c>
      <c r="W66" s="42">
        <f>VLOOKUP($U66,AF!$B$43:$M$84,W$9)*H66</f>
        <v>0</v>
      </c>
      <c r="X66" s="42">
        <f>VLOOKUP($U66,AF!$B$43:$M$84,X$9)*I66</f>
        <v>0</v>
      </c>
      <c r="Y66" s="42">
        <f>VLOOKUP($U66,AF!$B$43:$M$84,Y$9)*J66</f>
        <v>0</v>
      </c>
      <c r="Z66" s="42">
        <f>VLOOKUP($U66,AF!$B$43:$M$84,Z$9)*K66</f>
        <v>0</v>
      </c>
      <c r="AA66" s="42">
        <f>VLOOKUP($U66,AF!$B$43:$M$84,AA$9)*L66</f>
        <v>0</v>
      </c>
      <c r="AB66" s="42">
        <f>VLOOKUP($U66,AF!$B$43:$M$84,AB$9)*M66</f>
        <v>0</v>
      </c>
      <c r="AC66" s="42">
        <f>VLOOKUP($U66,AF!$B$43:$M$84,AC$9)*N66</f>
        <v>0</v>
      </c>
      <c r="AD66" s="42">
        <f t="shared" si="52"/>
        <v>0</v>
      </c>
      <c r="AE66" s="46"/>
      <c r="AF66" s="7">
        <f t="shared" si="53"/>
        <v>0</v>
      </c>
      <c r="AG66" s="7">
        <f t="shared" si="54"/>
        <v>0</v>
      </c>
      <c r="AH66" s="42">
        <f t="shared" si="55"/>
        <v>0</v>
      </c>
      <c r="AI66" s="46"/>
      <c r="AJ66" s="46"/>
    </row>
    <row r="67" spans="1:36" x14ac:dyDescent="0.4">
      <c r="A67" s="20">
        <f t="shared" si="43"/>
        <v>59</v>
      </c>
      <c r="B67" s="6">
        <v>339.9000000000002</v>
      </c>
      <c r="C67" t="s">
        <v>483</v>
      </c>
      <c r="D67" t="s">
        <v>1407</v>
      </c>
      <c r="E67" s="15">
        <f>'Form 1 WP'!S86</f>
        <v>0</v>
      </c>
      <c r="F67" s="1">
        <v>101</v>
      </c>
      <c r="G67" s="7">
        <f>VLOOKUP($F67,AF!$B$43:$M$84,G$9)*$E67</f>
        <v>0</v>
      </c>
      <c r="H67" s="7">
        <f>VLOOKUP($F67,AF!$B$43:$M$84,H$9)*$E67</f>
        <v>0</v>
      </c>
      <c r="I67" s="7">
        <f>VLOOKUP($F67,AF!$B$43:$M$84,I$9)*$E67</f>
        <v>0</v>
      </c>
      <c r="J67" s="7">
        <f>VLOOKUP($F67,AF!$B$43:$M$84,J$9)*$E67</f>
        <v>0</v>
      </c>
      <c r="K67" s="7">
        <f>VLOOKUP($F67,AF!$B$43:$M$84,K$9)*$E67</f>
        <v>0</v>
      </c>
      <c r="L67" s="7">
        <f>VLOOKUP($F67,AF!$B$43:$M$84,L$9)*$E67</f>
        <v>0</v>
      </c>
      <c r="M67" s="7">
        <f>VLOOKUP($F67,AF!$B$43:$M$84,M$9)*$E67</f>
        <v>0</v>
      </c>
      <c r="N67" s="7">
        <f>VLOOKUP($F67,AF!$B$43:$M$84,N$9)*$E67</f>
        <v>0</v>
      </c>
      <c r="O67" s="7">
        <f t="shared" si="48"/>
        <v>0</v>
      </c>
      <c r="P67" s="46"/>
      <c r="Q67" s="7">
        <f t="shared" si="49"/>
        <v>0</v>
      </c>
      <c r="R67" s="7">
        <f t="shared" si="50"/>
        <v>0</v>
      </c>
      <c r="S67" s="15">
        <f t="shared" si="51"/>
        <v>0</v>
      </c>
      <c r="T67" s="46"/>
      <c r="U67" s="47">
        <v>302</v>
      </c>
      <c r="V67" s="42">
        <f>VLOOKUP($U67,AF!$B$43:$M$84,V$9)*G67</f>
        <v>0</v>
      </c>
      <c r="W67" s="42">
        <f>VLOOKUP($U67,AF!$B$43:$M$84,W$9)*H67</f>
        <v>0</v>
      </c>
      <c r="X67" s="42">
        <f>VLOOKUP($U67,AF!$B$43:$M$84,X$9)*I67</f>
        <v>0</v>
      </c>
      <c r="Y67" s="42">
        <f>VLOOKUP($U67,AF!$B$43:$M$84,Y$9)*J67</f>
        <v>0</v>
      </c>
      <c r="Z67" s="42">
        <f>VLOOKUP($U67,AF!$B$43:$M$84,Z$9)*K67</f>
        <v>0</v>
      </c>
      <c r="AA67" s="42">
        <f>VLOOKUP($U67,AF!$B$43:$M$84,AA$9)*L67</f>
        <v>0</v>
      </c>
      <c r="AB67" s="42">
        <f>VLOOKUP($U67,AF!$B$43:$M$84,AB$9)*M67</f>
        <v>0</v>
      </c>
      <c r="AC67" s="42">
        <f>VLOOKUP($U67,AF!$B$43:$M$84,AC$9)*N67</f>
        <v>0</v>
      </c>
      <c r="AD67" s="42">
        <f t="shared" si="52"/>
        <v>0</v>
      </c>
      <c r="AE67" s="46"/>
      <c r="AF67" s="7">
        <f t="shared" si="53"/>
        <v>0</v>
      </c>
      <c r="AG67" s="7">
        <f t="shared" si="54"/>
        <v>0</v>
      </c>
      <c r="AH67" s="42">
        <f t="shared" si="55"/>
        <v>0</v>
      </c>
      <c r="AI67" s="46"/>
      <c r="AJ67" s="46"/>
    </row>
    <row r="68" spans="1:36" x14ac:dyDescent="0.4">
      <c r="A68" s="20">
        <f t="shared" si="43"/>
        <v>60</v>
      </c>
      <c r="B68" s="190">
        <v>339.1</v>
      </c>
      <c r="C68" t="s">
        <v>485</v>
      </c>
      <c r="D68" t="s">
        <v>1408</v>
      </c>
      <c r="E68" s="15">
        <f>'Form 1 WP'!S87</f>
        <v>0</v>
      </c>
      <c r="F68" s="1">
        <v>101</v>
      </c>
      <c r="G68" s="7">
        <f>VLOOKUP($F68,AF!$B$43:$M$84,G$9)*$E68</f>
        <v>0</v>
      </c>
      <c r="H68" s="7">
        <f>VLOOKUP($F68,AF!$B$43:$M$84,H$9)*$E68</f>
        <v>0</v>
      </c>
      <c r="I68" s="7">
        <f>VLOOKUP($F68,AF!$B$43:$M$84,I$9)*$E68</f>
        <v>0</v>
      </c>
      <c r="J68" s="7">
        <f>VLOOKUP($F68,AF!$B$43:$M$84,J$9)*$E68</f>
        <v>0</v>
      </c>
      <c r="K68" s="7">
        <f>VLOOKUP($F68,AF!$B$43:$M$84,K$9)*$E68</f>
        <v>0</v>
      </c>
      <c r="L68" s="7">
        <f>VLOOKUP($F68,AF!$B$43:$M$84,L$9)*$E68</f>
        <v>0</v>
      </c>
      <c r="M68" s="7">
        <f>VLOOKUP($F68,AF!$B$43:$M$84,M$9)*$E68</f>
        <v>0</v>
      </c>
      <c r="N68" s="7">
        <f>VLOOKUP($F68,AF!$B$43:$M$84,N$9)*$E68</f>
        <v>0</v>
      </c>
      <c r="O68" s="7">
        <f t="shared" si="48"/>
        <v>0</v>
      </c>
      <c r="P68" s="46"/>
      <c r="Q68" s="7">
        <f t="shared" si="49"/>
        <v>0</v>
      </c>
      <c r="R68" s="7">
        <f t="shared" si="50"/>
        <v>0</v>
      </c>
      <c r="S68" s="15">
        <f t="shared" si="51"/>
        <v>0</v>
      </c>
      <c r="T68" s="46"/>
      <c r="U68" s="47">
        <v>302</v>
      </c>
      <c r="V68" s="42">
        <f>VLOOKUP($U68,AF!$B$43:$M$84,V$9)*G68</f>
        <v>0</v>
      </c>
      <c r="W68" s="42">
        <f>VLOOKUP($U68,AF!$B$43:$M$84,W$9)*H68</f>
        <v>0</v>
      </c>
      <c r="X68" s="42">
        <f>VLOOKUP($U68,AF!$B$43:$M$84,X$9)*I68</f>
        <v>0</v>
      </c>
      <c r="Y68" s="42">
        <f>VLOOKUP($U68,AF!$B$43:$M$84,Y$9)*J68</f>
        <v>0</v>
      </c>
      <c r="Z68" s="42">
        <f>VLOOKUP($U68,AF!$B$43:$M$84,Z$9)*K68</f>
        <v>0</v>
      </c>
      <c r="AA68" s="42">
        <f>VLOOKUP($U68,AF!$B$43:$M$84,AA$9)*L68</f>
        <v>0</v>
      </c>
      <c r="AB68" s="42">
        <f>VLOOKUP($U68,AF!$B$43:$M$84,AB$9)*M68</f>
        <v>0</v>
      </c>
      <c r="AC68" s="42">
        <f>VLOOKUP($U68,AF!$B$43:$M$84,AC$9)*N68</f>
        <v>0</v>
      </c>
      <c r="AD68" s="42">
        <f t="shared" si="52"/>
        <v>0</v>
      </c>
      <c r="AE68" s="46"/>
      <c r="AF68" s="7">
        <f t="shared" si="53"/>
        <v>0</v>
      </c>
      <c r="AG68" s="7">
        <f t="shared" si="54"/>
        <v>0</v>
      </c>
      <c r="AH68" s="42">
        <f t="shared" si="55"/>
        <v>0</v>
      </c>
      <c r="AI68" s="46"/>
      <c r="AJ68" s="46"/>
    </row>
    <row r="69" spans="1:36" x14ac:dyDescent="0.4">
      <c r="A69" s="20">
        <f t="shared" si="43"/>
        <v>61</v>
      </c>
      <c r="B69" s="190">
        <v>339.11</v>
      </c>
      <c r="C69" t="s">
        <v>88</v>
      </c>
      <c r="D69" t="s">
        <v>1409</v>
      </c>
      <c r="E69" s="15">
        <f>'Form 1 WP'!S88</f>
        <v>0</v>
      </c>
      <c r="F69" s="1">
        <v>101</v>
      </c>
      <c r="G69" s="7">
        <f>VLOOKUP($F69,AF!$B$43:$M$84,G$9)*$E69</f>
        <v>0</v>
      </c>
      <c r="H69" s="7">
        <f>VLOOKUP($F69,AF!$B$43:$M$84,H$9)*$E69</f>
        <v>0</v>
      </c>
      <c r="I69" s="7">
        <f>VLOOKUP($F69,AF!$B$43:$M$84,I$9)*$E69</f>
        <v>0</v>
      </c>
      <c r="J69" s="7">
        <f>VLOOKUP($F69,AF!$B$43:$M$84,J$9)*$E69</f>
        <v>0</v>
      </c>
      <c r="K69" s="7">
        <f>VLOOKUP($F69,AF!$B$43:$M$84,K$9)*$E69</f>
        <v>0</v>
      </c>
      <c r="L69" s="7">
        <f>VLOOKUP($F69,AF!$B$43:$M$84,L$9)*$E69</f>
        <v>0</v>
      </c>
      <c r="M69" s="7">
        <f>VLOOKUP($F69,AF!$B$43:$M$84,M$9)*$E69</f>
        <v>0</v>
      </c>
      <c r="N69" s="7">
        <f>VLOOKUP($F69,AF!$B$43:$M$84,N$9)*$E69</f>
        <v>0</v>
      </c>
      <c r="O69" s="7">
        <f t="shared" si="48"/>
        <v>0</v>
      </c>
      <c r="P69" s="46"/>
      <c r="Q69" s="7">
        <f t="shared" si="49"/>
        <v>0</v>
      </c>
      <c r="R69" s="7">
        <f t="shared" si="50"/>
        <v>0</v>
      </c>
      <c r="S69" s="15">
        <f t="shared" si="51"/>
        <v>0</v>
      </c>
      <c r="T69" s="46"/>
      <c r="U69" s="47">
        <v>302</v>
      </c>
      <c r="V69" s="42">
        <f>VLOOKUP($U69,AF!$B$43:$M$84,V$9)*G69</f>
        <v>0</v>
      </c>
      <c r="W69" s="42">
        <f>VLOOKUP($U69,AF!$B$43:$M$84,W$9)*H69</f>
        <v>0</v>
      </c>
      <c r="X69" s="42">
        <f>VLOOKUP($U69,AF!$B$43:$M$84,X$9)*I69</f>
        <v>0</v>
      </c>
      <c r="Y69" s="42">
        <f>VLOOKUP($U69,AF!$B$43:$M$84,Y$9)*J69</f>
        <v>0</v>
      </c>
      <c r="Z69" s="42">
        <f>VLOOKUP($U69,AF!$B$43:$M$84,Z$9)*K69</f>
        <v>0</v>
      </c>
      <c r="AA69" s="42">
        <f>VLOOKUP($U69,AF!$B$43:$M$84,AA$9)*L69</f>
        <v>0</v>
      </c>
      <c r="AB69" s="42">
        <f>VLOOKUP($U69,AF!$B$43:$M$84,AB$9)*M69</f>
        <v>0</v>
      </c>
      <c r="AC69" s="42">
        <f>VLOOKUP($U69,AF!$B$43:$M$84,AC$9)*N69</f>
        <v>0</v>
      </c>
      <c r="AD69" s="42">
        <f t="shared" si="52"/>
        <v>0</v>
      </c>
      <c r="AE69" s="46"/>
      <c r="AF69" s="7">
        <f t="shared" si="53"/>
        <v>0</v>
      </c>
      <c r="AG69" s="7">
        <f t="shared" si="54"/>
        <v>0</v>
      </c>
      <c r="AH69" s="42">
        <f t="shared" si="55"/>
        <v>0</v>
      </c>
      <c r="AI69" s="46"/>
      <c r="AJ69" s="46"/>
    </row>
    <row r="70" spans="1:36" x14ac:dyDescent="0.4">
      <c r="A70" s="20">
        <f t="shared" si="43"/>
        <v>62</v>
      </c>
      <c r="B70" s="6">
        <v>339.12</v>
      </c>
      <c r="C70" t="s">
        <v>1279</v>
      </c>
      <c r="D70" t="s">
        <v>1410</v>
      </c>
      <c r="E70" s="15">
        <f>'Form 1 WP'!S89</f>
        <v>0</v>
      </c>
      <c r="F70" s="1">
        <v>101</v>
      </c>
      <c r="G70" s="7">
        <f>VLOOKUP($F70,AF!$B$43:$M$84,G$9)*$E70</f>
        <v>0</v>
      </c>
      <c r="H70" s="7">
        <f>VLOOKUP($F70,AF!$B$43:$M$84,H$9)*$E70</f>
        <v>0</v>
      </c>
      <c r="I70" s="7">
        <f>VLOOKUP($F70,AF!$B$43:$M$84,I$9)*$E70</f>
        <v>0</v>
      </c>
      <c r="J70" s="7">
        <f>VLOOKUP($F70,AF!$B$43:$M$84,J$9)*$E70</f>
        <v>0</v>
      </c>
      <c r="K70" s="7">
        <f>VLOOKUP($F70,AF!$B$43:$M$84,K$9)*$E70</f>
        <v>0</v>
      </c>
      <c r="L70" s="7">
        <f>VLOOKUP($F70,AF!$B$43:$M$84,L$9)*$E70</f>
        <v>0</v>
      </c>
      <c r="M70" s="7">
        <f>VLOOKUP($F70,AF!$B$43:$M$84,M$9)*$E70</f>
        <v>0</v>
      </c>
      <c r="N70" s="7">
        <f>VLOOKUP($F70,AF!$B$43:$M$84,N$9)*$E70</f>
        <v>0</v>
      </c>
      <c r="O70" s="7">
        <f t="shared" si="48"/>
        <v>0</v>
      </c>
      <c r="P70" s="46"/>
      <c r="Q70" s="7">
        <f t="shared" si="49"/>
        <v>0</v>
      </c>
      <c r="R70" s="7">
        <f t="shared" si="50"/>
        <v>0</v>
      </c>
      <c r="S70" s="15">
        <f t="shared" si="51"/>
        <v>0</v>
      </c>
      <c r="T70" s="46"/>
      <c r="U70" s="47">
        <v>302</v>
      </c>
      <c r="V70" s="42">
        <f>VLOOKUP($U70,AF!$B$43:$M$84,V$9)*G70</f>
        <v>0</v>
      </c>
      <c r="W70" s="42">
        <f>VLOOKUP($U70,AF!$B$43:$M$84,W$9)*H70</f>
        <v>0</v>
      </c>
      <c r="X70" s="42">
        <f>VLOOKUP($U70,AF!$B$43:$M$84,X$9)*I70</f>
        <v>0</v>
      </c>
      <c r="Y70" s="42">
        <f>VLOOKUP($U70,AF!$B$43:$M$84,Y$9)*J70</f>
        <v>0</v>
      </c>
      <c r="Z70" s="42">
        <f>VLOOKUP($U70,AF!$B$43:$M$84,Z$9)*K70</f>
        <v>0</v>
      </c>
      <c r="AA70" s="42">
        <f>VLOOKUP($U70,AF!$B$43:$M$84,AA$9)*L70</f>
        <v>0</v>
      </c>
      <c r="AB70" s="42">
        <f>VLOOKUP($U70,AF!$B$43:$M$84,AB$9)*M70</f>
        <v>0</v>
      </c>
      <c r="AC70" s="42">
        <f>VLOOKUP($U70,AF!$B$43:$M$84,AC$9)*N70</f>
        <v>0</v>
      </c>
      <c r="AD70" s="42">
        <f t="shared" si="52"/>
        <v>0</v>
      </c>
      <c r="AE70" s="46"/>
      <c r="AF70" s="7">
        <f t="shared" si="53"/>
        <v>0</v>
      </c>
      <c r="AG70" s="7">
        <f t="shared" si="54"/>
        <v>0</v>
      </c>
      <c r="AH70" s="42">
        <f t="shared" si="55"/>
        <v>0</v>
      </c>
      <c r="AI70" s="46"/>
      <c r="AJ70" s="46"/>
    </row>
    <row r="71" spans="1:36" x14ac:dyDescent="0.4">
      <c r="A71" s="20">
        <f t="shared" si="43"/>
        <v>63</v>
      </c>
      <c r="B71" s="6">
        <v>339.13</v>
      </c>
      <c r="C71" t="s">
        <v>1288</v>
      </c>
      <c r="D71" t="s">
        <v>1411</v>
      </c>
      <c r="E71" s="15">
        <f>'Form 1 WP'!S90</f>
        <v>0</v>
      </c>
      <c r="F71" s="1">
        <v>101</v>
      </c>
      <c r="G71" s="7">
        <f>VLOOKUP($F71,AF!$B$43:$M$84,G$9)*$E71</f>
        <v>0</v>
      </c>
      <c r="H71" s="7">
        <f>VLOOKUP($F71,AF!$B$43:$M$84,H$9)*$E71</f>
        <v>0</v>
      </c>
      <c r="I71" s="7">
        <f>VLOOKUP($F71,AF!$B$43:$M$84,I$9)*$E71</f>
        <v>0</v>
      </c>
      <c r="J71" s="7">
        <f>VLOOKUP($F71,AF!$B$43:$M$84,J$9)*$E71</f>
        <v>0</v>
      </c>
      <c r="K71" s="7">
        <f>VLOOKUP($F71,AF!$B$43:$M$84,K$9)*$E71</f>
        <v>0</v>
      </c>
      <c r="L71" s="7">
        <f>VLOOKUP($F71,AF!$B$43:$M$84,L$9)*$E71</f>
        <v>0</v>
      </c>
      <c r="M71" s="7">
        <f>VLOOKUP($F71,AF!$B$43:$M$84,M$9)*$E71</f>
        <v>0</v>
      </c>
      <c r="N71" s="7">
        <f>VLOOKUP($F71,AF!$B$43:$M$84,N$9)*$E71</f>
        <v>0</v>
      </c>
      <c r="O71" s="7">
        <f t="shared" si="48"/>
        <v>0</v>
      </c>
      <c r="P71" s="46"/>
      <c r="Q71" s="7">
        <f t="shared" si="49"/>
        <v>0</v>
      </c>
      <c r="R71" s="7">
        <f t="shared" si="50"/>
        <v>0</v>
      </c>
      <c r="S71" s="15">
        <f t="shared" si="51"/>
        <v>0</v>
      </c>
      <c r="T71" s="46"/>
      <c r="U71" s="47">
        <v>302</v>
      </c>
      <c r="V71" s="42">
        <f>VLOOKUP($U71,AF!$B$43:$M$84,V$9)*G71</f>
        <v>0</v>
      </c>
      <c r="W71" s="42">
        <f>VLOOKUP($U71,AF!$B$43:$M$84,W$9)*H71</f>
        <v>0</v>
      </c>
      <c r="X71" s="42">
        <f>VLOOKUP($U71,AF!$B$43:$M$84,X$9)*I71</f>
        <v>0</v>
      </c>
      <c r="Y71" s="42">
        <f>VLOOKUP($U71,AF!$B$43:$M$84,Y$9)*J71</f>
        <v>0</v>
      </c>
      <c r="Z71" s="42">
        <f>VLOOKUP($U71,AF!$B$43:$M$84,Z$9)*K71</f>
        <v>0</v>
      </c>
      <c r="AA71" s="42">
        <f>VLOOKUP($U71,AF!$B$43:$M$84,AA$9)*L71</f>
        <v>0</v>
      </c>
      <c r="AB71" s="42">
        <f>VLOOKUP($U71,AF!$B$43:$M$84,AB$9)*M71</f>
        <v>0</v>
      </c>
      <c r="AC71" s="42">
        <f>VLOOKUP($U71,AF!$B$43:$M$84,AC$9)*N71</f>
        <v>0</v>
      </c>
      <c r="AD71" s="42">
        <f t="shared" si="52"/>
        <v>0</v>
      </c>
      <c r="AE71" s="46"/>
      <c r="AF71" s="7">
        <f t="shared" si="53"/>
        <v>0</v>
      </c>
      <c r="AG71" s="7">
        <f t="shared" si="54"/>
        <v>0</v>
      </c>
      <c r="AH71" s="42">
        <f t="shared" si="55"/>
        <v>0</v>
      </c>
      <c r="AI71" s="46"/>
      <c r="AJ71" s="46"/>
    </row>
    <row r="72" spans="1:36" x14ac:dyDescent="0.4">
      <c r="A72" s="20">
        <f t="shared" si="43"/>
        <v>64</v>
      </c>
      <c r="B72" s="6"/>
      <c r="C72" t="s">
        <v>0</v>
      </c>
      <c r="E72" s="51">
        <f>SUM(E61:E71)</f>
        <v>0</v>
      </c>
      <c r="F72" s="1"/>
      <c r="G72" s="51">
        <f t="shared" ref="G72:O72" si="56">SUM(G61:G71)</f>
        <v>0</v>
      </c>
      <c r="H72" s="51">
        <f t="shared" si="56"/>
        <v>0</v>
      </c>
      <c r="I72" s="51">
        <f t="shared" si="56"/>
        <v>0</v>
      </c>
      <c r="J72" s="51">
        <f t="shared" si="56"/>
        <v>0</v>
      </c>
      <c r="K72" s="51">
        <f t="shared" si="56"/>
        <v>0</v>
      </c>
      <c r="L72" s="51">
        <f t="shared" si="56"/>
        <v>0</v>
      </c>
      <c r="M72" s="51">
        <f t="shared" si="56"/>
        <v>0</v>
      </c>
      <c r="N72" s="51">
        <f t="shared" si="56"/>
        <v>0</v>
      </c>
      <c r="O72" s="51">
        <f t="shared" si="56"/>
        <v>0</v>
      </c>
      <c r="P72" s="46"/>
      <c r="Q72" s="51">
        <f t="shared" ref="Q72:S72" si="57">SUM(Q61:Q71)</f>
        <v>0</v>
      </c>
      <c r="R72" s="51">
        <f t="shared" si="57"/>
        <v>0</v>
      </c>
      <c r="S72" s="51">
        <f t="shared" si="57"/>
        <v>0</v>
      </c>
      <c r="T72" s="46"/>
      <c r="U72" s="47"/>
      <c r="V72" s="51">
        <f t="shared" ref="V72:AD72" si="58">SUM(V61:V71)</f>
        <v>0</v>
      </c>
      <c r="W72" s="51">
        <f t="shared" si="58"/>
        <v>0</v>
      </c>
      <c r="X72" s="51">
        <f t="shared" si="58"/>
        <v>0</v>
      </c>
      <c r="Y72" s="51">
        <f t="shared" si="58"/>
        <v>0</v>
      </c>
      <c r="Z72" s="51">
        <f t="shared" si="58"/>
        <v>0</v>
      </c>
      <c r="AA72" s="51">
        <f t="shared" si="58"/>
        <v>0</v>
      </c>
      <c r="AB72" s="51">
        <f t="shared" si="58"/>
        <v>0</v>
      </c>
      <c r="AC72" s="51">
        <f t="shared" si="58"/>
        <v>0</v>
      </c>
      <c r="AD72" s="51">
        <f t="shared" si="58"/>
        <v>0</v>
      </c>
      <c r="AE72" s="46"/>
      <c r="AF72" s="51">
        <f t="shared" ref="AF72:AH72" si="59">SUM(AF61:AF71)</f>
        <v>0</v>
      </c>
      <c r="AG72" s="51">
        <f t="shared" si="59"/>
        <v>0</v>
      </c>
      <c r="AH72" s="51">
        <f t="shared" si="59"/>
        <v>0</v>
      </c>
      <c r="AI72" s="46"/>
      <c r="AJ72" s="46"/>
    </row>
    <row r="73" spans="1:36" x14ac:dyDescent="0.4">
      <c r="A73" s="20">
        <f t="shared" si="43"/>
        <v>65</v>
      </c>
      <c r="E73" s="48"/>
      <c r="G73" s="48"/>
      <c r="H73" s="48"/>
      <c r="I73" s="48"/>
      <c r="J73" s="48"/>
      <c r="K73" s="48"/>
      <c r="L73" s="48"/>
      <c r="M73" s="48"/>
      <c r="N73" s="48"/>
      <c r="O73" s="48"/>
      <c r="P73" s="46"/>
      <c r="Q73" s="48"/>
      <c r="R73" s="48"/>
      <c r="S73" s="48"/>
      <c r="T73" s="46"/>
      <c r="U73" s="47"/>
      <c r="V73" s="46"/>
      <c r="W73" s="46"/>
      <c r="X73" s="46"/>
      <c r="Y73" s="46"/>
      <c r="Z73" s="46"/>
      <c r="AA73" s="46"/>
      <c r="AB73" s="46"/>
      <c r="AC73" s="46"/>
      <c r="AD73" s="46"/>
      <c r="AE73" s="46"/>
      <c r="AF73" s="48"/>
      <c r="AG73" s="48"/>
      <c r="AH73" s="46"/>
      <c r="AI73" s="46"/>
      <c r="AJ73" s="46"/>
    </row>
    <row r="74" spans="1:36" x14ac:dyDescent="0.4">
      <c r="A74" s="20">
        <f t="shared" si="43"/>
        <v>66</v>
      </c>
      <c r="B74" s="21" t="s">
        <v>75</v>
      </c>
      <c r="C74" s="21"/>
      <c r="E74" s="48"/>
      <c r="G74" s="48"/>
      <c r="H74" s="48"/>
      <c r="I74" s="48"/>
      <c r="J74" s="48"/>
      <c r="K74" s="48"/>
      <c r="L74" s="48"/>
      <c r="M74" s="48"/>
      <c r="N74" s="48"/>
      <c r="O74" s="48"/>
      <c r="P74" s="46"/>
      <c r="Q74" s="48"/>
      <c r="R74" s="48"/>
      <c r="S74" s="15"/>
      <c r="T74" s="46"/>
      <c r="U74" s="47"/>
      <c r="V74" s="46"/>
      <c r="W74" s="46"/>
      <c r="X74" s="46"/>
      <c r="Y74" s="46"/>
      <c r="Z74" s="46"/>
      <c r="AA74" s="46"/>
      <c r="AB74" s="46"/>
      <c r="AC74" s="46"/>
      <c r="AD74" s="46"/>
      <c r="AE74" s="46"/>
      <c r="AF74" s="48"/>
      <c r="AG74" s="48"/>
      <c r="AH74" s="46"/>
      <c r="AI74" s="46"/>
      <c r="AJ74" s="46"/>
    </row>
    <row r="75" spans="1:36" x14ac:dyDescent="0.4">
      <c r="A75" s="20">
        <f t="shared" si="43"/>
        <v>67</v>
      </c>
      <c r="B75" s="6">
        <v>340</v>
      </c>
      <c r="C75" t="s">
        <v>28</v>
      </c>
      <c r="D75" t="s">
        <v>439</v>
      </c>
      <c r="E75" s="15">
        <f>'Form 1 WP'!S94</f>
        <v>1631440</v>
      </c>
      <c r="F75" s="1">
        <v>101</v>
      </c>
      <c r="G75" s="7">
        <f>VLOOKUP($F75,AF!$B$43:$M$84,G$9)*$E75</f>
        <v>0</v>
      </c>
      <c r="H75" s="7">
        <f>VLOOKUP($F75,AF!$B$43:$M$84,H$9)*$E75</f>
        <v>0</v>
      </c>
      <c r="I75" s="7">
        <f>VLOOKUP($F75,AF!$B$43:$M$84,I$9)*$E75</f>
        <v>0</v>
      </c>
      <c r="J75" s="7">
        <f>VLOOKUP($F75,AF!$B$43:$M$84,J$9)*$E75</f>
        <v>0</v>
      </c>
      <c r="K75" s="7">
        <f>VLOOKUP($F75,AF!$B$43:$M$84,K$9)*$E75</f>
        <v>0</v>
      </c>
      <c r="L75" s="7">
        <f>VLOOKUP($F75,AF!$B$43:$M$84,L$9)*$E75</f>
        <v>0</v>
      </c>
      <c r="M75" s="7">
        <f>VLOOKUP($F75,AF!$B$43:$M$84,M$9)*$E75</f>
        <v>0</v>
      </c>
      <c r="N75" s="7">
        <f>VLOOKUP($F75,AF!$B$43:$M$84,N$9)*$E75</f>
        <v>0</v>
      </c>
      <c r="O75" s="7">
        <f t="shared" ref="O75:O85" si="60">E75-SUM(G75:N75)</f>
        <v>1631440</v>
      </c>
      <c r="P75" s="46"/>
      <c r="Q75" s="7">
        <f t="shared" ref="Q75:R85" si="61">+M75+K75+I75+G75</f>
        <v>0</v>
      </c>
      <c r="R75" s="7">
        <f t="shared" si="61"/>
        <v>0</v>
      </c>
      <c r="S75" s="15">
        <f t="shared" ref="S75:S85" si="62">Q75+R75+O75</f>
        <v>1631440</v>
      </c>
      <c r="T75" s="46"/>
      <c r="U75" s="47">
        <v>302</v>
      </c>
      <c r="V75" s="42">
        <f>VLOOKUP($U75,AF!$B$43:$M$84,V$9)*G75</f>
        <v>0</v>
      </c>
      <c r="W75" s="42">
        <f>VLOOKUP($U75,AF!$B$43:$M$84,W$9)*H75</f>
        <v>0</v>
      </c>
      <c r="X75" s="42">
        <f>VLOOKUP($U75,AF!$B$43:$M$84,X$9)*I75</f>
        <v>0</v>
      </c>
      <c r="Y75" s="42">
        <f>VLOOKUP($U75,AF!$B$43:$M$84,Y$9)*J75</f>
        <v>0</v>
      </c>
      <c r="Z75" s="42">
        <f>VLOOKUP($U75,AF!$B$43:$M$84,Z$9)*K75</f>
        <v>0</v>
      </c>
      <c r="AA75" s="42">
        <f>VLOOKUP($U75,AF!$B$43:$M$84,AA$9)*L75</f>
        <v>0</v>
      </c>
      <c r="AB75" s="42">
        <f>VLOOKUP($U75,AF!$B$43:$M$84,AB$9)*M75</f>
        <v>0</v>
      </c>
      <c r="AC75" s="42">
        <f>VLOOKUP($U75,AF!$B$43:$M$84,AC$9)*N75</f>
        <v>0</v>
      </c>
      <c r="AD75" s="42">
        <f t="shared" ref="AD75:AD85" si="63">E75-SUM(V75:AC75)</f>
        <v>1631440</v>
      </c>
      <c r="AE75" s="46"/>
      <c r="AF75" s="7">
        <f t="shared" ref="AF75:AG85" si="64">+AB75+Z75+X75+V75</f>
        <v>0</v>
      </c>
      <c r="AG75" s="7">
        <f t="shared" si="64"/>
        <v>0</v>
      </c>
      <c r="AH75" s="42">
        <f t="shared" ref="AH75:AH85" si="65">+AF75+AG75+AD75</f>
        <v>1631440</v>
      </c>
      <c r="AI75" s="46"/>
      <c r="AJ75" s="46"/>
    </row>
    <row r="76" spans="1:36" x14ac:dyDescent="0.4">
      <c r="A76" s="20">
        <f t="shared" si="43"/>
        <v>68</v>
      </c>
      <c r="B76" s="6">
        <v>341</v>
      </c>
      <c r="C76" t="s">
        <v>29</v>
      </c>
      <c r="D76" t="s">
        <v>77</v>
      </c>
      <c r="E76" s="15">
        <f>'Form 1 WP'!S95</f>
        <v>102916046</v>
      </c>
      <c r="F76" s="1">
        <v>101</v>
      </c>
      <c r="G76" s="7">
        <f>VLOOKUP($F76,AF!$B$43:$M$84,G$9)*$E76</f>
        <v>0</v>
      </c>
      <c r="H76" s="7">
        <f>VLOOKUP($F76,AF!$B$43:$M$84,H$9)*$E76</f>
        <v>0</v>
      </c>
      <c r="I76" s="7">
        <f>VLOOKUP($F76,AF!$B$43:$M$84,I$9)*$E76</f>
        <v>0</v>
      </c>
      <c r="J76" s="7">
        <f>VLOOKUP($F76,AF!$B$43:$M$84,J$9)*$E76</f>
        <v>0</v>
      </c>
      <c r="K76" s="7">
        <f>VLOOKUP($F76,AF!$B$43:$M$84,K$9)*$E76</f>
        <v>0</v>
      </c>
      <c r="L76" s="7">
        <f>VLOOKUP($F76,AF!$B$43:$M$84,L$9)*$E76</f>
        <v>0</v>
      </c>
      <c r="M76" s="7">
        <f>VLOOKUP($F76,AF!$B$43:$M$84,M$9)*$E76</f>
        <v>0</v>
      </c>
      <c r="N76" s="7">
        <f>VLOOKUP($F76,AF!$B$43:$M$84,N$9)*$E76</f>
        <v>0</v>
      </c>
      <c r="O76" s="7">
        <f t="shared" si="60"/>
        <v>102916046</v>
      </c>
      <c r="P76" s="46"/>
      <c r="Q76" s="7">
        <f t="shared" si="61"/>
        <v>0</v>
      </c>
      <c r="R76" s="7">
        <f t="shared" si="61"/>
        <v>0</v>
      </c>
      <c r="S76" s="15">
        <f t="shared" si="62"/>
        <v>102916046</v>
      </c>
      <c r="T76" s="46"/>
      <c r="U76" s="47">
        <v>302</v>
      </c>
      <c r="V76" s="42">
        <f>VLOOKUP($U76,AF!$B$43:$M$84,V$9)*G76</f>
        <v>0</v>
      </c>
      <c r="W76" s="42">
        <f>VLOOKUP($U76,AF!$B$43:$M$84,W$9)*H76</f>
        <v>0</v>
      </c>
      <c r="X76" s="42">
        <f>VLOOKUP($U76,AF!$B$43:$M$84,X$9)*I76</f>
        <v>0</v>
      </c>
      <c r="Y76" s="42">
        <f>VLOOKUP($U76,AF!$B$43:$M$84,Y$9)*J76</f>
        <v>0</v>
      </c>
      <c r="Z76" s="42">
        <f>VLOOKUP($U76,AF!$B$43:$M$84,Z$9)*K76</f>
        <v>0</v>
      </c>
      <c r="AA76" s="42">
        <f>VLOOKUP($U76,AF!$B$43:$M$84,AA$9)*L76</f>
        <v>0</v>
      </c>
      <c r="AB76" s="42">
        <f>VLOOKUP($U76,AF!$B$43:$M$84,AB$9)*M76</f>
        <v>0</v>
      </c>
      <c r="AC76" s="42">
        <f>VLOOKUP($U76,AF!$B$43:$M$84,AC$9)*N76</f>
        <v>0</v>
      </c>
      <c r="AD76" s="42">
        <f t="shared" si="63"/>
        <v>102916046</v>
      </c>
      <c r="AE76" s="46"/>
      <c r="AF76" s="7">
        <f t="shared" si="64"/>
        <v>0</v>
      </c>
      <c r="AG76" s="7">
        <f t="shared" si="64"/>
        <v>0</v>
      </c>
      <c r="AH76" s="42">
        <f t="shared" si="65"/>
        <v>102916046</v>
      </c>
      <c r="AI76" s="46"/>
      <c r="AJ76" s="46"/>
    </row>
    <row r="77" spans="1:36" x14ac:dyDescent="0.4">
      <c r="A77" s="20">
        <f t="shared" si="43"/>
        <v>69</v>
      </c>
      <c r="B77" s="6">
        <v>342</v>
      </c>
      <c r="C77" t="s">
        <v>440</v>
      </c>
      <c r="D77" t="s">
        <v>441</v>
      </c>
      <c r="E77" s="15">
        <f>'Form 1 WP'!S96</f>
        <v>42420679</v>
      </c>
      <c r="F77" s="1">
        <v>101</v>
      </c>
      <c r="G77" s="7">
        <f>VLOOKUP($F77,AF!$B$43:$M$84,G$9)*$E77</f>
        <v>0</v>
      </c>
      <c r="H77" s="7">
        <f>VLOOKUP($F77,AF!$B$43:$M$84,H$9)*$E77</f>
        <v>0</v>
      </c>
      <c r="I77" s="7">
        <f>VLOOKUP($F77,AF!$B$43:$M$84,I$9)*$E77</f>
        <v>0</v>
      </c>
      <c r="J77" s="7">
        <f>VLOOKUP($F77,AF!$B$43:$M$84,J$9)*$E77</f>
        <v>0</v>
      </c>
      <c r="K77" s="7">
        <f>VLOOKUP($F77,AF!$B$43:$M$84,K$9)*$E77</f>
        <v>0</v>
      </c>
      <c r="L77" s="7">
        <f>VLOOKUP($F77,AF!$B$43:$M$84,L$9)*$E77</f>
        <v>0</v>
      </c>
      <c r="M77" s="7">
        <f>VLOOKUP($F77,AF!$B$43:$M$84,M$9)*$E77</f>
        <v>0</v>
      </c>
      <c r="N77" s="7">
        <f>VLOOKUP($F77,AF!$B$43:$M$84,N$9)*$E77</f>
        <v>0</v>
      </c>
      <c r="O77" s="7">
        <f t="shared" si="60"/>
        <v>42420679</v>
      </c>
      <c r="P77" s="46"/>
      <c r="Q77" s="7">
        <f t="shared" si="61"/>
        <v>0</v>
      </c>
      <c r="R77" s="7">
        <f t="shared" si="61"/>
        <v>0</v>
      </c>
      <c r="S77" s="15">
        <f t="shared" si="62"/>
        <v>42420679</v>
      </c>
      <c r="T77" s="46"/>
      <c r="U77" s="47">
        <v>302</v>
      </c>
      <c r="V77" s="42">
        <f>VLOOKUP($U77,AF!$B$43:$M$84,V$9)*G77</f>
        <v>0</v>
      </c>
      <c r="W77" s="42">
        <f>VLOOKUP($U77,AF!$B$43:$M$84,W$9)*H77</f>
        <v>0</v>
      </c>
      <c r="X77" s="42">
        <f>VLOOKUP($U77,AF!$B$43:$M$84,X$9)*I77</f>
        <v>0</v>
      </c>
      <c r="Y77" s="42">
        <f>VLOOKUP($U77,AF!$B$43:$M$84,Y$9)*J77</f>
        <v>0</v>
      </c>
      <c r="Z77" s="42">
        <f>VLOOKUP($U77,AF!$B$43:$M$84,Z$9)*K77</f>
        <v>0</v>
      </c>
      <c r="AA77" s="42">
        <f>VLOOKUP($U77,AF!$B$43:$M$84,AA$9)*L77</f>
        <v>0</v>
      </c>
      <c r="AB77" s="42">
        <f>VLOOKUP($U77,AF!$B$43:$M$84,AB$9)*M77</f>
        <v>0</v>
      </c>
      <c r="AC77" s="42">
        <f>VLOOKUP($U77,AF!$B$43:$M$84,AC$9)*N77</f>
        <v>0</v>
      </c>
      <c r="AD77" s="42">
        <f t="shared" si="63"/>
        <v>42420679</v>
      </c>
      <c r="AE77" s="46"/>
      <c r="AF77" s="7">
        <f t="shared" si="64"/>
        <v>0</v>
      </c>
      <c r="AG77" s="7">
        <f t="shared" si="64"/>
        <v>0</v>
      </c>
      <c r="AH77" s="42">
        <f t="shared" si="65"/>
        <v>42420679</v>
      </c>
      <c r="AI77" s="46"/>
      <c r="AJ77" s="46"/>
    </row>
    <row r="78" spans="1:36" x14ac:dyDescent="0.4">
      <c r="A78" s="20">
        <f t="shared" si="43"/>
        <v>70</v>
      </c>
      <c r="B78" s="6">
        <v>343</v>
      </c>
      <c r="C78" t="s">
        <v>442</v>
      </c>
      <c r="D78" t="s">
        <v>443</v>
      </c>
      <c r="E78" s="15">
        <f>'Form 1 WP'!S97</f>
        <v>187996130</v>
      </c>
      <c r="F78" s="1">
        <v>101</v>
      </c>
      <c r="G78" s="7">
        <f>VLOOKUP($F78,AF!$B$43:$M$84,G$9)*$E78</f>
        <v>0</v>
      </c>
      <c r="H78" s="7">
        <f>VLOOKUP($F78,AF!$B$43:$M$84,H$9)*$E78</f>
        <v>0</v>
      </c>
      <c r="I78" s="7">
        <f>VLOOKUP($F78,AF!$B$43:$M$84,I$9)*$E78</f>
        <v>0</v>
      </c>
      <c r="J78" s="7">
        <f>VLOOKUP($F78,AF!$B$43:$M$84,J$9)*$E78</f>
        <v>0</v>
      </c>
      <c r="K78" s="7">
        <f>VLOOKUP($F78,AF!$B$43:$M$84,K$9)*$E78</f>
        <v>0</v>
      </c>
      <c r="L78" s="7">
        <f>VLOOKUP($F78,AF!$B$43:$M$84,L$9)*$E78</f>
        <v>0</v>
      </c>
      <c r="M78" s="7">
        <f>VLOOKUP($F78,AF!$B$43:$M$84,M$9)*$E78</f>
        <v>0</v>
      </c>
      <c r="N78" s="7">
        <f>VLOOKUP($F78,AF!$B$43:$M$84,N$9)*$E78</f>
        <v>0</v>
      </c>
      <c r="O78" s="7">
        <f t="shared" si="60"/>
        <v>187996130</v>
      </c>
      <c r="P78" s="46"/>
      <c r="Q78" s="7">
        <f t="shared" si="61"/>
        <v>0</v>
      </c>
      <c r="R78" s="7">
        <f t="shared" si="61"/>
        <v>0</v>
      </c>
      <c r="S78" s="15">
        <f t="shared" si="62"/>
        <v>187996130</v>
      </c>
      <c r="T78" s="46"/>
      <c r="U78" s="47">
        <v>302</v>
      </c>
      <c r="V78" s="42">
        <f>VLOOKUP($U78,AF!$B$43:$M$84,V$9)*G78</f>
        <v>0</v>
      </c>
      <c r="W78" s="42">
        <f>VLOOKUP($U78,AF!$B$43:$M$84,W$9)*H78</f>
        <v>0</v>
      </c>
      <c r="X78" s="42">
        <f>VLOOKUP($U78,AF!$B$43:$M$84,X$9)*I78</f>
        <v>0</v>
      </c>
      <c r="Y78" s="42">
        <f>VLOOKUP($U78,AF!$B$43:$M$84,Y$9)*J78</f>
        <v>0</v>
      </c>
      <c r="Z78" s="42">
        <f>VLOOKUP($U78,AF!$B$43:$M$84,Z$9)*K78</f>
        <v>0</v>
      </c>
      <c r="AA78" s="42">
        <f>VLOOKUP($U78,AF!$B$43:$M$84,AA$9)*L78</f>
        <v>0</v>
      </c>
      <c r="AB78" s="42">
        <f>VLOOKUP($U78,AF!$B$43:$M$84,AB$9)*M78</f>
        <v>0</v>
      </c>
      <c r="AC78" s="42">
        <f>VLOOKUP($U78,AF!$B$43:$M$84,AC$9)*N78</f>
        <v>0</v>
      </c>
      <c r="AD78" s="42">
        <f t="shared" si="63"/>
        <v>187996130</v>
      </c>
      <c r="AE78" s="46"/>
      <c r="AF78" s="7">
        <f t="shared" si="64"/>
        <v>0</v>
      </c>
      <c r="AG78" s="7">
        <f t="shared" si="64"/>
        <v>0</v>
      </c>
      <c r="AH78" s="42">
        <f t="shared" si="65"/>
        <v>187996130</v>
      </c>
      <c r="AI78" s="46"/>
      <c r="AJ78" s="46"/>
    </row>
    <row r="79" spans="1:36" x14ac:dyDescent="0.4">
      <c r="A79" s="20">
        <f t="shared" si="43"/>
        <v>71</v>
      </c>
      <c r="B79" s="6">
        <v>344</v>
      </c>
      <c r="C79" t="s">
        <v>76</v>
      </c>
      <c r="D79" t="s">
        <v>78</v>
      </c>
      <c r="E79" s="15">
        <f>'Form 1 WP'!S98</f>
        <v>292117539</v>
      </c>
      <c r="F79" s="1">
        <v>101</v>
      </c>
      <c r="G79" s="7">
        <f>VLOOKUP($F79,AF!$B$43:$M$84,G$9)*$E79</f>
        <v>0</v>
      </c>
      <c r="H79" s="7">
        <f>VLOOKUP($F79,AF!$B$43:$M$84,H$9)*$E79</f>
        <v>0</v>
      </c>
      <c r="I79" s="7">
        <f>VLOOKUP($F79,AF!$B$43:$M$84,I$9)*$E79</f>
        <v>0</v>
      </c>
      <c r="J79" s="7">
        <f>VLOOKUP($F79,AF!$B$43:$M$84,J$9)*$E79</f>
        <v>0</v>
      </c>
      <c r="K79" s="7">
        <f>VLOOKUP($F79,AF!$B$43:$M$84,K$9)*$E79</f>
        <v>0</v>
      </c>
      <c r="L79" s="7">
        <f>VLOOKUP($F79,AF!$B$43:$M$84,L$9)*$E79</f>
        <v>0</v>
      </c>
      <c r="M79" s="7">
        <f>VLOOKUP($F79,AF!$B$43:$M$84,M$9)*$E79</f>
        <v>0</v>
      </c>
      <c r="N79" s="7">
        <f>VLOOKUP($F79,AF!$B$43:$M$84,N$9)*$E79</f>
        <v>0</v>
      </c>
      <c r="O79" s="7">
        <f t="shared" si="60"/>
        <v>292117539</v>
      </c>
      <c r="P79" s="46"/>
      <c r="Q79" s="7">
        <f t="shared" si="61"/>
        <v>0</v>
      </c>
      <c r="R79" s="7">
        <f t="shared" si="61"/>
        <v>0</v>
      </c>
      <c r="S79" s="15">
        <f t="shared" si="62"/>
        <v>292117539</v>
      </c>
      <c r="T79" s="46"/>
      <c r="U79" s="47">
        <v>302</v>
      </c>
      <c r="V79" s="42">
        <f>VLOOKUP($U79,AF!$B$43:$M$84,V$9)*G79</f>
        <v>0</v>
      </c>
      <c r="W79" s="42">
        <f>VLOOKUP($U79,AF!$B$43:$M$84,W$9)*H79</f>
        <v>0</v>
      </c>
      <c r="X79" s="42">
        <f>VLOOKUP($U79,AF!$B$43:$M$84,X$9)*I79</f>
        <v>0</v>
      </c>
      <c r="Y79" s="42">
        <f>VLOOKUP($U79,AF!$B$43:$M$84,Y$9)*J79</f>
        <v>0</v>
      </c>
      <c r="Z79" s="42">
        <f>VLOOKUP($U79,AF!$B$43:$M$84,Z$9)*K79</f>
        <v>0</v>
      </c>
      <c r="AA79" s="42">
        <f>VLOOKUP($U79,AF!$B$43:$M$84,AA$9)*L79</f>
        <v>0</v>
      </c>
      <c r="AB79" s="42">
        <f>VLOOKUP($U79,AF!$B$43:$M$84,AB$9)*M79</f>
        <v>0</v>
      </c>
      <c r="AC79" s="42">
        <f>VLOOKUP($U79,AF!$B$43:$M$84,AC$9)*N79</f>
        <v>0</v>
      </c>
      <c r="AD79" s="42">
        <f t="shared" si="63"/>
        <v>292117539</v>
      </c>
      <c r="AE79" s="46"/>
      <c r="AF79" s="7">
        <f t="shared" si="64"/>
        <v>0</v>
      </c>
      <c r="AG79" s="7">
        <f t="shared" si="64"/>
        <v>0</v>
      </c>
      <c r="AH79" s="42">
        <f t="shared" si="65"/>
        <v>292117539</v>
      </c>
      <c r="AI79" s="46"/>
      <c r="AJ79" s="46"/>
    </row>
    <row r="80" spans="1:36" x14ac:dyDescent="0.4">
      <c r="A80" s="20">
        <f t="shared" si="43"/>
        <v>72</v>
      </c>
      <c r="B80" s="6">
        <v>345</v>
      </c>
      <c r="C80" t="s">
        <v>433</v>
      </c>
      <c r="D80" t="s">
        <v>444</v>
      </c>
      <c r="E80" s="15">
        <f>'Form 1 WP'!S99</f>
        <v>32391901</v>
      </c>
      <c r="F80" s="1">
        <v>101</v>
      </c>
      <c r="G80" s="7">
        <f>VLOOKUP($F80,AF!$B$43:$M$84,G$9)*$E80</f>
        <v>0</v>
      </c>
      <c r="H80" s="7">
        <f>VLOOKUP($F80,AF!$B$43:$M$84,H$9)*$E80</f>
        <v>0</v>
      </c>
      <c r="I80" s="7">
        <f>VLOOKUP($F80,AF!$B$43:$M$84,I$9)*$E80</f>
        <v>0</v>
      </c>
      <c r="J80" s="7">
        <f>VLOOKUP($F80,AF!$B$43:$M$84,J$9)*$E80</f>
        <v>0</v>
      </c>
      <c r="K80" s="7">
        <f>VLOOKUP($F80,AF!$B$43:$M$84,K$9)*$E80</f>
        <v>0</v>
      </c>
      <c r="L80" s="7">
        <f>VLOOKUP($F80,AF!$B$43:$M$84,L$9)*$E80</f>
        <v>0</v>
      </c>
      <c r="M80" s="7">
        <f>VLOOKUP($F80,AF!$B$43:$M$84,M$9)*$E80</f>
        <v>0</v>
      </c>
      <c r="N80" s="7">
        <f>VLOOKUP($F80,AF!$B$43:$M$84,N$9)*$E80</f>
        <v>0</v>
      </c>
      <c r="O80" s="7">
        <f t="shared" si="60"/>
        <v>32391901</v>
      </c>
      <c r="P80" s="46"/>
      <c r="Q80" s="7">
        <f t="shared" si="61"/>
        <v>0</v>
      </c>
      <c r="R80" s="7">
        <f t="shared" si="61"/>
        <v>0</v>
      </c>
      <c r="S80" s="15">
        <f t="shared" si="62"/>
        <v>32391901</v>
      </c>
      <c r="T80" s="46"/>
      <c r="U80" s="47">
        <v>302</v>
      </c>
      <c r="V80" s="42">
        <f>VLOOKUP($U80,AF!$B$43:$M$84,V$9)*G80</f>
        <v>0</v>
      </c>
      <c r="W80" s="42">
        <f>VLOOKUP($U80,AF!$B$43:$M$84,W$9)*H80</f>
        <v>0</v>
      </c>
      <c r="X80" s="42">
        <f>VLOOKUP($U80,AF!$B$43:$M$84,X$9)*I80</f>
        <v>0</v>
      </c>
      <c r="Y80" s="42">
        <f>VLOOKUP($U80,AF!$B$43:$M$84,Y$9)*J80</f>
        <v>0</v>
      </c>
      <c r="Z80" s="42">
        <f>VLOOKUP($U80,AF!$B$43:$M$84,Z$9)*K80</f>
        <v>0</v>
      </c>
      <c r="AA80" s="42">
        <f>VLOOKUP($U80,AF!$B$43:$M$84,AA$9)*L80</f>
        <v>0</v>
      </c>
      <c r="AB80" s="42">
        <f>VLOOKUP($U80,AF!$B$43:$M$84,AB$9)*M80</f>
        <v>0</v>
      </c>
      <c r="AC80" s="42">
        <f>VLOOKUP($U80,AF!$B$43:$M$84,AC$9)*N80</f>
        <v>0</v>
      </c>
      <c r="AD80" s="42">
        <f t="shared" si="63"/>
        <v>32391901</v>
      </c>
      <c r="AE80" s="46"/>
      <c r="AF80" s="7">
        <f t="shared" si="64"/>
        <v>0</v>
      </c>
      <c r="AG80" s="7">
        <f t="shared" si="64"/>
        <v>0</v>
      </c>
      <c r="AH80" s="42">
        <f t="shared" si="65"/>
        <v>32391901</v>
      </c>
      <c r="AI80" s="46"/>
      <c r="AJ80" s="46"/>
    </row>
    <row r="81" spans="1:36" x14ac:dyDescent="0.4">
      <c r="A81" s="20">
        <f t="shared" si="43"/>
        <v>73</v>
      </c>
      <c r="B81" s="6">
        <v>345.1</v>
      </c>
      <c r="C81" t="s">
        <v>483</v>
      </c>
      <c r="D81" t="s">
        <v>1157</v>
      </c>
      <c r="E81" s="15">
        <f>'Form 1 WP'!S100</f>
        <v>302390</v>
      </c>
      <c r="F81" s="1">
        <v>101</v>
      </c>
      <c r="G81" s="7">
        <f>VLOOKUP($F81,AF!$B$43:$M$84,G$9)*$E81</f>
        <v>0</v>
      </c>
      <c r="H81" s="7">
        <f>VLOOKUP($F81,AF!$B$43:$M$84,H$9)*$E81</f>
        <v>0</v>
      </c>
      <c r="I81" s="7">
        <f>VLOOKUP($F81,AF!$B$43:$M$84,I$9)*$E81</f>
        <v>0</v>
      </c>
      <c r="J81" s="7">
        <f>VLOOKUP($F81,AF!$B$43:$M$84,J$9)*$E81</f>
        <v>0</v>
      </c>
      <c r="K81" s="7">
        <f>VLOOKUP($F81,AF!$B$43:$M$84,K$9)*$E81</f>
        <v>0</v>
      </c>
      <c r="L81" s="7">
        <f>VLOOKUP($F81,AF!$B$43:$M$84,L$9)*$E81</f>
        <v>0</v>
      </c>
      <c r="M81" s="7">
        <f>VLOOKUP($F81,AF!$B$43:$M$84,M$9)*$E81</f>
        <v>0</v>
      </c>
      <c r="N81" s="7">
        <f>VLOOKUP($F81,AF!$B$43:$M$84,N$9)*$E81</f>
        <v>0</v>
      </c>
      <c r="O81" s="7">
        <f t="shared" ref="O81:O83" si="66">E81-SUM(G81:N81)</f>
        <v>302390</v>
      </c>
      <c r="P81" s="46"/>
      <c r="Q81" s="7">
        <f t="shared" ref="Q81:Q83" si="67">+M81+K81+I81+G81</f>
        <v>0</v>
      </c>
      <c r="R81" s="7">
        <f t="shared" ref="R81:R83" si="68">+N81+L81+J81+H81</f>
        <v>0</v>
      </c>
      <c r="S81" s="15">
        <f t="shared" ref="S81:S83" si="69">Q81+R81+O81</f>
        <v>302390</v>
      </c>
      <c r="T81" s="46"/>
      <c r="U81" s="47">
        <v>302</v>
      </c>
      <c r="V81" s="42">
        <f>VLOOKUP($U81,AF!$B$43:$M$84,V$9)*G81</f>
        <v>0</v>
      </c>
      <c r="W81" s="42">
        <f>VLOOKUP($U81,AF!$B$43:$M$84,W$9)*H81</f>
        <v>0</v>
      </c>
      <c r="X81" s="42">
        <f>VLOOKUP($U81,AF!$B$43:$M$84,X$9)*I81</f>
        <v>0</v>
      </c>
      <c r="Y81" s="42">
        <f>VLOOKUP($U81,AF!$B$43:$M$84,Y$9)*J81</f>
        <v>0</v>
      </c>
      <c r="Z81" s="42">
        <f>VLOOKUP($U81,AF!$B$43:$M$84,Z$9)*K81</f>
        <v>0</v>
      </c>
      <c r="AA81" s="42">
        <f>VLOOKUP($U81,AF!$B$43:$M$84,AA$9)*L81</f>
        <v>0</v>
      </c>
      <c r="AB81" s="42">
        <f>VLOOKUP($U81,AF!$B$43:$M$84,AB$9)*M81</f>
        <v>0</v>
      </c>
      <c r="AC81" s="42">
        <f>VLOOKUP($U81,AF!$B$43:$M$84,AC$9)*N81</f>
        <v>0</v>
      </c>
      <c r="AD81" s="42">
        <f t="shared" ref="AD81:AD83" si="70">E81-SUM(V81:AC81)</f>
        <v>302390</v>
      </c>
      <c r="AE81" s="46"/>
      <c r="AF81" s="7">
        <f t="shared" ref="AF81:AF83" si="71">+AB81+Z81+X81+V81</f>
        <v>0</v>
      </c>
      <c r="AG81" s="7">
        <f t="shared" ref="AG81:AG83" si="72">+AC81+AA81+Y81+W81</f>
        <v>0</v>
      </c>
      <c r="AH81" s="42">
        <f t="shared" ref="AH81:AH83" si="73">+AF81+AG81+AD81</f>
        <v>302390</v>
      </c>
      <c r="AI81" s="46"/>
      <c r="AJ81" s="46"/>
    </row>
    <row r="82" spans="1:36" x14ac:dyDescent="0.4">
      <c r="A82" s="20">
        <f t="shared" si="43"/>
        <v>74</v>
      </c>
      <c r="B82" s="6">
        <v>345.2</v>
      </c>
      <c r="C82" t="s">
        <v>485</v>
      </c>
      <c r="D82" t="s">
        <v>1158</v>
      </c>
      <c r="E82" s="15">
        <f>'Form 1 WP'!S101</f>
        <v>2423577</v>
      </c>
      <c r="F82" s="1">
        <v>101</v>
      </c>
      <c r="G82" s="7">
        <f>VLOOKUP($F82,AF!$B$43:$M$84,G$9)*$E82</f>
        <v>0</v>
      </c>
      <c r="H82" s="7">
        <f>VLOOKUP($F82,AF!$B$43:$M$84,H$9)*$E82</f>
        <v>0</v>
      </c>
      <c r="I82" s="7">
        <f>VLOOKUP($F82,AF!$B$43:$M$84,I$9)*$E82</f>
        <v>0</v>
      </c>
      <c r="J82" s="7">
        <f>VLOOKUP($F82,AF!$B$43:$M$84,J$9)*$E82</f>
        <v>0</v>
      </c>
      <c r="K82" s="7">
        <f>VLOOKUP($F82,AF!$B$43:$M$84,K$9)*$E82</f>
        <v>0</v>
      </c>
      <c r="L82" s="7">
        <f>VLOOKUP($F82,AF!$B$43:$M$84,L$9)*$E82</f>
        <v>0</v>
      </c>
      <c r="M82" s="7">
        <f>VLOOKUP($F82,AF!$B$43:$M$84,M$9)*$E82</f>
        <v>0</v>
      </c>
      <c r="N82" s="7">
        <f>VLOOKUP($F82,AF!$B$43:$M$84,N$9)*$E82</f>
        <v>0</v>
      </c>
      <c r="O82" s="7">
        <f t="shared" si="66"/>
        <v>2423577</v>
      </c>
      <c r="P82" s="46"/>
      <c r="Q82" s="7">
        <f t="shared" si="67"/>
        <v>0</v>
      </c>
      <c r="R82" s="7">
        <f t="shared" si="68"/>
        <v>0</v>
      </c>
      <c r="S82" s="15">
        <f t="shared" si="69"/>
        <v>2423577</v>
      </c>
      <c r="T82" s="46"/>
      <c r="U82" s="47">
        <v>302</v>
      </c>
      <c r="V82" s="42">
        <f>VLOOKUP($U82,AF!$B$43:$M$84,V$9)*G82</f>
        <v>0</v>
      </c>
      <c r="W82" s="42">
        <f>VLOOKUP($U82,AF!$B$43:$M$84,W$9)*H82</f>
        <v>0</v>
      </c>
      <c r="X82" s="42">
        <f>VLOOKUP($U82,AF!$B$43:$M$84,X$9)*I82</f>
        <v>0</v>
      </c>
      <c r="Y82" s="42">
        <f>VLOOKUP($U82,AF!$B$43:$M$84,Y$9)*J82</f>
        <v>0</v>
      </c>
      <c r="Z82" s="42">
        <f>VLOOKUP($U82,AF!$B$43:$M$84,Z$9)*K82</f>
        <v>0</v>
      </c>
      <c r="AA82" s="42">
        <f>VLOOKUP($U82,AF!$B$43:$M$84,AA$9)*L82</f>
        <v>0</v>
      </c>
      <c r="AB82" s="42">
        <f>VLOOKUP($U82,AF!$B$43:$M$84,AB$9)*M82</f>
        <v>0</v>
      </c>
      <c r="AC82" s="42">
        <f>VLOOKUP($U82,AF!$B$43:$M$84,AC$9)*N82</f>
        <v>0</v>
      </c>
      <c r="AD82" s="42">
        <f t="shared" si="70"/>
        <v>2423577</v>
      </c>
      <c r="AE82" s="46"/>
      <c r="AF82" s="7">
        <f t="shared" si="71"/>
        <v>0</v>
      </c>
      <c r="AG82" s="7">
        <f t="shared" si="72"/>
        <v>0</v>
      </c>
      <c r="AH82" s="42">
        <f t="shared" si="73"/>
        <v>2423577</v>
      </c>
      <c r="AI82" s="46"/>
      <c r="AJ82" s="46"/>
    </row>
    <row r="83" spans="1:36" x14ac:dyDescent="0.4">
      <c r="A83" s="20">
        <f t="shared" si="43"/>
        <v>75</v>
      </c>
      <c r="B83" s="6">
        <v>345.3</v>
      </c>
      <c r="C83" t="s">
        <v>88</v>
      </c>
      <c r="D83" t="s">
        <v>1159</v>
      </c>
      <c r="E83" s="15">
        <f>'Form 1 WP'!S102</f>
        <v>250</v>
      </c>
      <c r="F83" s="1">
        <v>101</v>
      </c>
      <c r="G83" s="7">
        <f>VLOOKUP($F83,AF!$B$43:$M$84,G$9)*$E83</f>
        <v>0</v>
      </c>
      <c r="H83" s="7">
        <f>VLOOKUP($F83,AF!$B$43:$M$84,H$9)*$E83</f>
        <v>0</v>
      </c>
      <c r="I83" s="7">
        <f>VLOOKUP($F83,AF!$B$43:$M$84,I$9)*$E83</f>
        <v>0</v>
      </c>
      <c r="J83" s="7">
        <f>VLOOKUP($F83,AF!$B$43:$M$84,J$9)*$E83</f>
        <v>0</v>
      </c>
      <c r="K83" s="7">
        <f>VLOOKUP($F83,AF!$B$43:$M$84,K$9)*$E83</f>
        <v>0</v>
      </c>
      <c r="L83" s="7">
        <f>VLOOKUP($F83,AF!$B$43:$M$84,L$9)*$E83</f>
        <v>0</v>
      </c>
      <c r="M83" s="7">
        <f>VLOOKUP($F83,AF!$B$43:$M$84,M$9)*$E83</f>
        <v>0</v>
      </c>
      <c r="N83" s="7">
        <f>VLOOKUP($F83,AF!$B$43:$M$84,N$9)*$E83</f>
        <v>0</v>
      </c>
      <c r="O83" s="7">
        <f t="shared" si="66"/>
        <v>250</v>
      </c>
      <c r="P83" s="46"/>
      <c r="Q83" s="7">
        <f t="shared" si="67"/>
        <v>0</v>
      </c>
      <c r="R83" s="7">
        <f t="shared" si="68"/>
        <v>0</v>
      </c>
      <c r="S83" s="15">
        <f t="shared" si="69"/>
        <v>250</v>
      </c>
      <c r="T83" s="46"/>
      <c r="U83" s="47">
        <v>302</v>
      </c>
      <c r="V83" s="42">
        <f>VLOOKUP($U83,AF!$B$43:$M$84,V$9)*G83</f>
        <v>0</v>
      </c>
      <c r="W83" s="42">
        <f>VLOOKUP($U83,AF!$B$43:$M$84,W$9)*H83</f>
        <v>0</v>
      </c>
      <c r="X83" s="42">
        <f>VLOOKUP($U83,AF!$B$43:$M$84,X$9)*I83</f>
        <v>0</v>
      </c>
      <c r="Y83" s="42">
        <f>VLOOKUP($U83,AF!$B$43:$M$84,Y$9)*J83</f>
        <v>0</v>
      </c>
      <c r="Z83" s="42">
        <f>VLOOKUP($U83,AF!$B$43:$M$84,Z$9)*K83</f>
        <v>0</v>
      </c>
      <c r="AA83" s="42">
        <f>VLOOKUP($U83,AF!$B$43:$M$84,AA$9)*L83</f>
        <v>0</v>
      </c>
      <c r="AB83" s="42">
        <f>VLOOKUP($U83,AF!$B$43:$M$84,AB$9)*M83</f>
        <v>0</v>
      </c>
      <c r="AC83" s="42">
        <f>VLOOKUP($U83,AF!$B$43:$M$84,AC$9)*N83</f>
        <v>0</v>
      </c>
      <c r="AD83" s="42">
        <f t="shared" si="70"/>
        <v>250</v>
      </c>
      <c r="AE83" s="46"/>
      <c r="AF83" s="7">
        <f t="shared" si="71"/>
        <v>0</v>
      </c>
      <c r="AG83" s="7">
        <f t="shared" si="72"/>
        <v>0</v>
      </c>
      <c r="AH83" s="42">
        <f t="shared" si="73"/>
        <v>250</v>
      </c>
      <c r="AI83" s="46"/>
      <c r="AJ83" s="46"/>
    </row>
    <row r="84" spans="1:36" x14ac:dyDescent="0.4">
      <c r="A84" s="20">
        <f t="shared" si="43"/>
        <v>76</v>
      </c>
      <c r="B84" s="6">
        <v>346</v>
      </c>
      <c r="C84" t="s">
        <v>435</v>
      </c>
      <c r="D84" t="s">
        <v>445</v>
      </c>
      <c r="E84" s="15">
        <f>'Form 1 WP'!S103</f>
        <v>11479342</v>
      </c>
      <c r="F84" s="1">
        <v>101</v>
      </c>
      <c r="G84" s="7">
        <f>VLOOKUP($F84,AF!$B$43:$M$84,G$9)*$E84</f>
        <v>0</v>
      </c>
      <c r="H84" s="7">
        <f>VLOOKUP($F84,AF!$B$43:$M$84,H$9)*$E84</f>
        <v>0</v>
      </c>
      <c r="I84" s="7">
        <f>VLOOKUP($F84,AF!$B$43:$M$84,I$9)*$E84</f>
        <v>0</v>
      </c>
      <c r="J84" s="7">
        <f>VLOOKUP($F84,AF!$B$43:$M$84,J$9)*$E84</f>
        <v>0</v>
      </c>
      <c r="K84" s="7">
        <f>VLOOKUP($F84,AF!$B$43:$M$84,K$9)*$E84</f>
        <v>0</v>
      </c>
      <c r="L84" s="7">
        <f>VLOOKUP($F84,AF!$B$43:$M$84,L$9)*$E84</f>
        <v>0</v>
      </c>
      <c r="M84" s="7">
        <f>VLOOKUP($F84,AF!$B$43:$M$84,M$9)*$E84</f>
        <v>0</v>
      </c>
      <c r="N84" s="7">
        <f>VLOOKUP($F84,AF!$B$43:$M$84,N$9)*$E84</f>
        <v>0</v>
      </c>
      <c r="O84" s="7">
        <f t="shared" si="60"/>
        <v>11479342</v>
      </c>
      <c r="P84" s="46"/>
      <c r="Q84" s="7">
        <f t="shared" si="61"/>
        <v>0</v>
      </c>
      <c r="R84" s="7">
        <f t="shared" si="61"/>
        <v>0</v>
      </c>
      <c r="S84" s="15">
        <f t="shared" si="62"/>
        <v>11479342</v>
      </c>
      <c r="T84" s="46"/>
      <c r="U84" s="47">
        <v>302</v>
      </c>
      <c r="V84" s="42">
        <f>VLOOKUP($U84,AF!$B$43:$M$84,V$9)*G84</f>
        <v>0</v>
      </c>
      <c r="W84" s="42">
        <f>VLOOKUP($U84,AF!$B$43:$M$84,W$9)*H84</f>
        <v>0</v>
      </c>
      <c r="X84" s="42">
        <f>VLOOKUP($U84,AF!$B$43:$M$84,X$9)*I84</f>
        <v>0</v>
      </c>
      <c r="Y84" s="42">
        <f>VLOOKUP($U84,AF!$B$43:$M$84,Y$9)*J84</f>
        <v>0</v>
      </c>
      <c r="Z84" s="42">
        <f>VLOOKUP($U84,AF!$B$43:$M$84,Z$9)*K84</f>
        <v>0</v>
      </c>
      <c r="AA84" s="42">
        <f>VLOOKUP($U84,AF!$B$43:$M$84,AA$9)*L84</f>
        <v>0</v>
      </c>
      <c r="AB84" s="42">
        <f>VLOOKUP($U84,AF!$B$43:$M$84,AB$9)*M84</f>
        <v>0</v>
      </c>
      <c r="AC84" s="42">
        <f>VLOOKUP($U84,AF!$B$43:$M$84,AC$9)*N84</f>
        <v>0</v>
      </c>
      <c r="AD84" s="42">
        <f t="shared" si="63"/>
        <v>11479342</v>
      </c>
      <c r="AE84" s="46"/>
      <c r="AF84" s="7">
        <f t="shared" si="64"/>
        <v>0</v>
      </c>
      <c r="AG84" s="7">
        <f t="shared" si="64"/>
        <v>0</v>
      </c>
      <c r="AH84" s="42">
        <f t="shared" si="65"/>
        <v>11479342</v>
      </c>
      <c r="AI84" s="46"/>
      <c r="AJ84" s="46"/>
    </row>
    <row r="85" spans="1:36" x14ac:dyDescent="0.4">
      <c r="A85" s="20">
        <f t="shared" si="43"/>
        <v>77</v>
      </c>
      <c r="B85" s="6">
        <v>347</v>
      </c>
      <c r="C85" t="s">
        <v>446</v>
      </c>
      <c r="D85" t="s">
        <v>447</v>
      </c>
      <c r="E85" s="15">
        <f>'Form 1 WP'!S104</f>
        <v>0</v>
      </c>
      <c r="F85" s="1">
        <v>101</v>
      </c>
      <c r="G85" s="7">
        <f>VLOOKUP($F85,AF!$B$43:$M$84,G$9)*$E85</f>
        <v>0</v>
      </c>
      <c r="H85" s="7">
        <f>VLOOKUP($F85,AF!$B$43:$M$84,H$9)*$E85</f>
        <v>0</v>
      </c>
      <c r="I85" s="7">
        <f>VLOOKUP($F85,AF!$B$43:$M$84,I$9)*$E85</f>
        <v>0</v>
      </c>
      <c r="J85" s="7">
        <f>VLOOKUP($F85,AF!$B$43:$M$84,J$9)*$E85</f>
        <v>0</v>
      </c>
      <c r="K85" s="7">
        <f>VLOOKUP($F85,AF!$B$43:$M$84,K$9)*$E85</f>
        <v>0</v>
      </c>
      <c r="L85" s="7">
        <f>VLOOKUP($F85,AF!$B$43:$M$84,L$9)*$E85</f>
        <v>0</v>
      </c>
      <c r="M85" s="7">
        <f>VLOOKUP($F85,AF!$B$43:$M$84,M$9)*$E85</f>
        <v>0</v>
      </c>
      <c r="N85" s="7">
        <f>VLOOKUP($F85,AF!$B$43:$M$84,N$9)*$E85</f>
        <v>0</v>
      </c>
      <c r="O85" s="7">
        <f t="shared" si="60"/>
        <v>0</v>
      </c>
      <c r="P85" s="46"/>
      <c r="Q85" s="7">
        <f t="shared" si="61"/>
        <v>0</v>
      </c>
      <c r="R85" s="7">
        <f t="shared" si="61"/>
        <v>0</v>
      </c>
      <c r="S85" s="15">
        <f t="shared" si="62"/>
        <v>0</v>
      </c>
      <c r="T85" s="46"/>
      <c r="U85" s="47">
        <v>302</v>
      </c>
      <c r="V85" s="42">
        <f>VLOOKUP($U85,AF!$B$43:$M$84,V$9)*G85</f>
        <v>0</v>
      </c>
      <c r="W85" s="42">
        <f>VLOOKUP($U85,AF!$B$43:$M$84,W$9)*H85</f>
        <v>0</v>
      </c>
      <c r="X85" s="42">
        <f>VLOOKUP($U85,AF!$B$43:$M$84,X$9)*I85</f>
        <v>0</v>
      </c>
      <c r="Y85" s="42">
        <f>VLOOKUP($U85,AF!$B$43:$M$84,Y$9)*J85</f>
        <v>0</v>
      </c>
      <c r="Z85" s="42">
        <f>VLOOKUP($U85,AF!$B$43:$M$84,Z$9)*K85</f>
        <v>0</v>
      </c>
      <c r="AA85" s="42">
        <f>VLOOKUP($U85,AF!$B$43:$M$84,AA$9)*L85</f>
        <v>0</v>
      </c>
      <c r="AB85" s="42">
        <f>VLOOKUP($U85,AF!$B$43:$M$84,AB$9)*M85</f>
        <v>0</v>
      </c>
      <c r="AC85" s="42">
        <f>VLOOKUP($U85,AF!$B$43:$M$84,AC$9)*N85</f>
        <v>0</v>
      </c>
      <c r="AD85" s="42">
        <f t="shared" si="63"/>
        <v>0</v>
      </c>
      <c r="AE85" s="46"/>
      <c r="AF85" s="7">
        <f t="shared" si="64"/>
        <v>0</v>
      </c>
      <c r="AG85" s="7">
        <f t="shared" si="64"/>
        <v>0</v>
      </c>
      <c r="AH85" s="42">
        <f t="shared" si="65"/>
        <v>0</v>
      </c>
      <c r="AI85" s="46"/>
      <c r="AJ85" s="46"/>
    </row>
    <row r="86" spans="1:36" x14ac:dyDescent="0.4">
      <c r="A86" s="20">
        <f t="shared" si="43"/>
        <v>78</v>
      </c>
      <c r="C86" t="s">
        <v>0</v>
      </c>
      <c r="E86" s="39">
        <f>SUM(E75:E85)</f>
        <v>673679294</v>
      </c>
      <c r="F86" s="1"/>
      <c r="G86" s="39">
        <f t="shared" ref="G86:O86" si="74">SUM(G75:G85)</f>
        <v>0</v>
      </c>
      <c r="H86" s="39">
        <f t="shared" si="74"/>
        <v>0</v>
      </c>
      <c r="I86" s="39">
        <f t="shared" si="74"/>
        <v>0</v>
      </c>
      <c r="J86" s="39">
        <f t="shared" si="74"/>
        <v>0</v>
      </c>
      <c r="K86" s="39">
        <f t="shared" si="74"/>
        <v>0</v>
      </c>
      <c r="L86" s="39">
        <f t="shared" si="74"/>
        <v>0</v>
      </c>
      <c r="M86" s="39">
        <f t="shared" si="74"/>
        <v>0</v>
      </c>
      <c r="N86" s="39">
        <f t="shared" si="74"/>
        <v>0</v>
      </c>
      <c r="O86" s="39">
        <f t="shared" si="74"/>
        <v>673679294</v>
      </c>
      <c r="P86" s="46"/>
      <c r="Q86" s="39">
        <f>SUM(Q75:Q85)</f>
        <v>0</v>
      </c>
      <c r="R86" s="39">
        <f>SUM(R75:R85)</f>
        <v>0</v>
      </c>
      <c r="S86" s="39">
        <f>SUM(S75:S85)</f>
        <v>673679294</v>
      </c>
      <c r="T86" s="46"/>
      <c r="U86" s="47"/>
      <c r="V86" s="39">
        <f t="shared" ref="V86:AD86" si="75">SUM(V75:V85)</f>
        <v>0</v>
      </c>
      <c r="W86" s="39">
        <f t="shared" si="75"/>
        <v>0</v>
      </c>
      <c r="X86" s="39">
        <f t="shared" si="75"/>
        <v>0</v>
      </c>
      <c r="Y86" s="39">
        <f t="shared" si="75"/>
        <v>0</v>
      </c>
      <c r="Z86" s="39">
        <f t="shared" si="75"/>
        <v>0</v>
      </c>
      <c r="AA86" s="39">
        <f t="shared" si="75"/>
        <v>0</v>
      </c>
      <c r="AB86" s="39">
        <f t="shared" si="75"/>
        <v>0</v>
      </c>
      <c r="AC86" s="39">
        <f t="shared" si="75"/>
        <v>0</v>
      </c>
      <c r="AD86" s="39">
        <f t="shared" si="75"/>
        <v>673679294</v>
      </c>
      <c r="AE86" s="46"/>
      <c r="AF86" s="39">
        <f>SUM(AF75:AF85)</f>
        <v>0</v>
      </c>
      <c r="AG86" s="39">
        <f>SUM(AG75:AG85)</f>
        <v>0</v>
      </c>
      <c r="AH86" s="39">
        <f t="shared" ref="AH86" si="76">SUM(AH75:AH85)</f>
        <v>673679294</v>
      </c>
      <c r="AI86" s="46"/>
      <c r="AJ86" s="46"/>
    </row>
    <row r="87" spans="1:36" x14ac:dyDescent="0.4">
      <c r="A87" s="20">
        <f t="shared" si="43"/>
        <v>79</v>
      </c>
      <c r="E87" s="46"/>
      <c r="G87" s="47"/>
      <c r="H87" s="46"/>
      <c r="I87" s="47"/>
      <c r="J87" s="46"/>
      <c r="K87" s="47"/>
      <c r="L87" s="46"/>
      <c r="M87" s="47"/>
      <c r="N87" s="46"/>
      <c r="O87" s="47"/>
      <c r="P87" s="46"/>
      <c r="Q87" s="47"/>
      <c r="R87" s="46"/>
      <c r="S87" s="46"/>
      <c r="T87" s="46"/>
      <c r="U87" s="47"/>
      <c r="V87" s="46"/>
      <c r="W87" s="46"/>
      <c r="X87" s="46"/>
      <c r="Y87" s="46"/>
      <c r="Z87" s="46"/>
      <c r="AA87" s="46"/>
      <c r="AB87" s="46"/>
      <c r="AC87" s="46"/>
      <c r="AD87" s="46"/>
      <c r="AE87" s="46"/>
      <c r="AF87" s="47"/>
      <c r="AG87" s="46"/>
      <c r="AH87" s="46"/>
      <c r="AI87" s="46"/>
      <c r="AJ87" s="46"/>
    </row>
    <row r="88" spans="1:36" x14ac:dyDescent="0.4">
      <c r="A88" s="20">
        <f t="shared" si="43"/>
        <v>80</v>
      </c>
      <c r="B88" s="21" t="s">
        <v>79</v>
      </c>
      <c r="C88" s="21"/>
      <c r="E88" s="46"/>
      <c r="G88" s="47"/>
      <c r="H88" s="46"/>
      <c r="I88" s="47"/>
      <c r="J88" s="46"/>
      <c r="K88" s="47"/>
      <c r="L88" s="46"/>
      <c r="M88" s="47"/>
      <c r="N88" s="46"/>
      <c r="O88" s="47"/>
      <c r="P88" s="46"/>
      <c r="Q88" s="47"/>
      <c r="R88" s="46"/>
      <c r="S88" s="46"/>
      <c r="T88" s="46"/>
      <c r="U88" s="47"/>
      <c r="V88" s="46"/>
      <c r="W88" s="46"/>
      <c r="X88" s="46"/>
      <c r="Y88" s="46"/>
      <c r="Z88" s="46"/>
      <c r="AA88" s="46"/>
      <c r="AB88" s="46"/>
      <c r="AC88" s="46"/>
      <c r="AD88" s="46"/>
      <c r="AE88" s="46"/>
      <c r="AF88" s="47"/>
      <c r="AG88" s="46"/>
      <c r="AH88" s="46"/>
      <c r="AI88" s="46"/>
      <c r="AJ88" s="46"/>
    </row>
    <row r="89" spans="1:36" x14ac:dyDescent="0.4">
      <c r="A89" s="20">
        <f t="shared" si="43"/>
        <v>81</v>
      </c>
      <c r="B89" s="6">
        <v>350</v>
      </c>
      <c r="C89" t="s">
        <v>28</v>
      </c>
      <c r="D89" t="s">
        <v>80</v>
      </c>
      <c r="E89" s="7">
        <f>'Form 1 WP'!S108-E90</f>
        <v>9262.1299999998882</v>
      </c>
      <c r="F89" s="1">
        <v>108</v>
      </c>
      <c r="G89" s="7">
        <f>VLOOKUP($F89,AF!$B$43:$M$84,G$9)*$E89</f>
        <v>0</v>
      </c>
      <c r="H89" s="7">
        <f>VLOOKUP($F89,AF!$B$43:$M$84,H$9)*$E89</f>
        <v>0</v>
      </c>
      <c r="I89" s="7">
        <f>VLOOKUP($F89,AF!$B$43:$M$84,I$9)*$E89</f>
        <v>0</v>
      </c>
      <c r="J89" s="7">
        <f>VLOOKUP($F89,AF!$B$43:$M$84,J$9)*$E89</f>
        <v>0</v>
      </c>
      <c r="K89" s="7">
        <f>VLOOKUP($F89,AF!$B$43:$M$84,K$9)*$E89</f>
        <v>0</v>
      </c>
      <c r="L89" s="7">
        <f>VLOOKUP($F89,AF!$B$43:$M$84,L$9)*$E89</f>
        <v>0</v>
      </c>
      <c r="M89" s="7">
        <f>VLOOKUP($F89,AF!$B$43:$M$84,M$9)*$E89</f>
        <v>0</v>
      </c>
      <c r="N89" s="7">
        <f>VLOOKUP($F89,AF!$B$43:$M$84,N$9)*$E89</f>
        <v>0</v>
      </c>
      <c r="O89" s="7">
        <f>E89-SUM(G89:N89)</f>
        <v>9262.1299999998882</v>
      </c>
      <c r="P89" s="46"/>
      <c r="Q89" s="7">
        <f t="shared" ref="Q89:Q116" si="77">+M89+K89+I89+G89</f>
        <v>0</v>
      </c>
      <c r="R89" s="7">
        <f t="shared" ref="R89:R116" si="78">+N89+L89+J89+H89</f>
        <v>0</v>
      </c>
      <c r="S89" s="15">
        <f t="shared" ref="S89:S116" si="79">Q89+R89+O89</f>
        <v>9262.1299999998882</v>
      </c>
      <c r="T89" s="46"/>
      <c r="U89" s="47">
        <v>300</v>
      </c>
      <c r="V89" s="42">
        <f>VLOOKUP($U89,AF!$B$43:$M$84,V$9)*G89</f>
        <v>0</v>
      </c>
      <c r="W89" s="42">
        <f>VLOOKUP($U89,AF!$B$43:$M$84,W$9)*H89</f>
        <v>0</v>
      </c>
      <c r="X89" s="42">
        <f>VLOOKUP($U89,AF!$B$43:$M$84,X$9)*I89</f>
        <v>0</v>
      </c>
      <c r="Y89" s="42">
        <f>VLOOKUP($U89,AF!$B$43:$M$84,Y$9)*J89</f>
        <v>0</v>
      </c>
      <c r="Z89" s="42">
        <f>VLOOKUP($U89,AF!$B$43:$M$84,Z$9)*K89</f>
        <v>0</v>
      </c>
      <c r="AA89" s="42">
        <f>VLOOKUP($U89,AF!$B$43:$M$84,AA$9)*L89</f>
        <v>0</v>
      </c>
      <c r="AB89" s="42">
        <f>VLOOKUP($U89,AF!$B$43:$M$84,AB$9)*M89</f>
        <v>0</v>
      </c>
      <c r="AC89" s="42">
        <f>VLOOKUP($U89,AF!$B$43:$M$84,AC$9)*N89</f>
        <v>0</v>
      </c>
      <c r="AD89" s="42">
        <f t="shared" ref="AD89:AD116" si="80">E89-SUM(V89:AC89)</f>
        <v>9262.1299999998882</v>
      </c>
      <c r="AE89" s="46"/>
      <c r="AF89" s="7">
        <f t="shared" ref="AF89:AF116" si="81">+AB89+Z89+X89+V89</f>
        <v>0</v>
      </c>
      <c r="AG89" s="7">
        <f t="shared" ref="AG89:AG116" si="82">+AC89+AA89+Y89+W89</f>
        <v>0</v>
      </c>
      <c r="AH89" s="42">
        <f t="shared" ref="AH89:AH116" si="83">+AF89+AG89+AD89</f>
        <v>9262.1299999998882</v>
      </c>
      <c r="AI89" s="46"/>
      <c r="AJ89" s="46"/>
    </row>
    <row r="90" spans="1:36" x14ac:dyDescent="0.4">
      <c r="A90" s="20">
        <f t="shared" si="43"/>
        <v>82</v>
      </c>
      <c r="B90" s="6" t="s">
        <v>549</v>
      </c>
      <c r="C90" t="s">
        <v>550</v>
      </c>
      <c r="E90" s="7">
        <f>SUM(G90:O90)</f>
        <v>1237585.8700000001</v>
      </c>
      <c r="F90" s="1">
        <v>100</v>
      </c>
      <c r="G90" s="112">
        <v>35574</v>
      </c>
      <c r="H90" s="112"/>
      <c r="I90" s="112"/>
      <c r="J90" s="112"/>
      <c r="K90" s="112">
        <v>74616.600000000006</v>
      </c>
      <c r="L90" s="112"/>
      <c r="M90" s="112"/>
      <c r="N90" s="112"/>
      <c r="O90" s="112">
        <v>1127395.27</v>
      </c>
      <c r="P90" s="46"/>
      <c r="Q90" s="7">
        <f>+M90+K90+I90+G90</f>
        <v>110190.6</v>
      </c>
      <c r="R90" s="7">
        <f t="shared" si="78"/>
        <v>0</v>
      </c>
      <c r="S90" s="15">
        <f t="shared" si="79"/>
        <v>1237585.8700000001</v>
      </c>
      <c r="T90" s="46"/>
      <c r="U90" s="47">
        <v>300</v>
      </c>
      <c r="V90" s="42">
        <f>VLOOKUP($U90,AF!$B$43:$M$84,V$9)*G90</f>
        <v>35574</v>
      </c>
      <c r="W90" s="42">
        <f>VLOOKUP($U90,AF!$B$43:$M$84,W$9)*H90</f>
        <v>0</v>
      </c>
      <c r="X90" s="42">
        <f>VLOOKUP($U90,AF!$B$43:$M$84,X$9)*I90</f>
        <v>0</v>
      </c>
      <c r="Y90" s="42">
        <f>VLOOKUP($U90,AF!$B$43:$M$84,Y$9)*J90</f>
        <v>0</v>
      </c>
      <c r="Z90" s="42">
        <f>VLOOKUP($U90,AF!$B$43:$M$84,Z$9)*K90</f>
        <v>74616.600000000006</v>
      </c>
      <c r="AA90" s="42">
        <f>VLOOKUP($U90,AF!$B$43:$M$84,AA$9)*L90</f>
        <v>0</v>
      </c>
      <c r="AB90" s="42">
        <f>VLOOKUP($U90,AF!$B$43:$M$84,AB$9)*M90</f>
        <v>0</v>
      </c>
      <c r="AC90" s="42">
        <f>VLOOKUP($U90,AF!$B$43:$M$84,AC$9)*N90</f>
        <v>0</v>
      </c>
      <c r="AD90" s="42">
        <f t="shared" si="80"/>
        <v>1127395.27</v>
      </c>
      <c r="AE90" s="46"/>
      <c r="AF90" s="7">
        <f t="shared" si="81"/>
        <v>110190.6</v>
      </c>
      <c r="AG90" s="7">
        <f t="shared" si="82"/>
        <v>0</v>
      </c>
      <c r="AH90" s="42">
        <f t="shared" si="83"/>
        <v>1237585.8700000001</v>
      </c>
      <c r="AI90" s="46"/>
      <c r="AJ90" s="46"/>
    </row>
    <row r="91" spans="1:36" x14ac:dyDescent="0.4">
      <c r="A91" s="20">
        <f t="shared" si="43"/>
        <v>83</v>
      </c>
      <c r="B91" s="6">
        <v>351.1</v>
      </c>
      <c r="C91" t="s">
        <v>483</v>
      </c>
      <c r="D91" t="s">
        <v>1089</v>
      </c>
      <c r="E91" s="7">
        <f>'Form 1 WP'!S109-E92</f>
        <v>122157</v>
      </c>
      <c r="F91" s="1">
        <v>108</v>
      </c>
      <c r="G91" s="7">
        <f>VLOOKUP($F91,AF!$B$43:$M$84,G$9)*$E91</f>
        <v>0</v>
      </c>
      <c r="H91" s="7">
        <f>VLOOKUP($F91,AF!$B$43:$M$84,H$9)*$E91</f>
        <v>0</v>
      </c>
      <c r="I91" s="7">
        <f>VLOOKUP($F91,AF!$B$43:$M$84,I$9)*$E91</f>
        <v>0</v>
      </c>
      <c r="J91" s="7">
        <f>VLOOKUP($F91,AF!$B$43:$M$84,J$9)*$E91</f>
        <v>0</v>
      </c>
      <c r="K91" s="7">
        <f>VLOOKUP($F91,AF!$B$43:$M$84,K$9)*$E91</f>
        <v>0</v>
      </c>
      <c r="L91" s="7">
        <f>VLOOKUP($F91,AF!$B$43:$M$84,L$9)*$E91</f>
        <v>0</v>
      </c>
      <c r="M91" s="7">
        <f>VLOOKUP($F91,AF!$B$43:$M$84,M$9)*$E91</f>
        <v>0</v>
      </c>
      <c r="N91" s="7">
        <f>VLOOKUP($F91,AF!$B$43:$M$84,N$9)*$E91</f>
        <v>0</v>
      </c>
      <c r="O91" s="7">
        <f t="shared" ref="O91" si="84">E91-SUM(G91:N91)</f>
        <v>122157</v>
      </c>
      <c r="P91" s="46"/>
      <c r="Q91" s="7">
        <f t="shared" ref="Q91:Q96" si="85">+M91+K91+I91+G91</f>
        <v>0</v>
      </c>
      <c r="R91" s="7">
        <f t="shared" ref="R91:R96" si="86">+N91+L91+J91+H91</f>
        <v>0</v>
      </c>
      <c r="S91" s="15">
        <f t="shared" ref="S91:S96" si="87">Q91+R91+O91</f>
        <v>122157</v>
      </c>
      <c r="T91" s="46"/>
      <c r="U91" s="47">
        <v>300</v>
      </c>
      <c r="V91" s="42">
        <f>VLOOKUP($U91,AF!$B$43:$M$84,V$9)*G91</f>
        <v>0</v>
      </c>
      <c r="W91" s="42">
        <f>VLOOKUP($U91,AF!$B$43:$M$84,W$9)*H91</f>
        <v>0</v>
      </c>
      <c r="X91" s="42">
        <f>VLOOKUP($U91,AF!$B$43:$M$84,X$9)*I91</f>
        <v>0</v>
      </c>
      <c r="Y91" s="42">
        <f>VLOOKUP($U91,AF!$B$43:$M$84,Y$9)*J91</f>
        <v>0</v>
      </c>
      <c r="Z91" s="42">
        <f>VLOOKUP($U91,AF!$B$43:$M$84,Z$9)*K91</f>
        <v>0</v>
      </c>
      <c r="AA91" s="42">
        <f>VLOOKUP($U91,AF!$B$43:$M$84,AA$9)*L91</f>
        <v>0</v>
      </c>
      <c r="AB91" s="42">
        <f>VLOOKUP($U91,AF!$B$43:$M$84,AB$9)*M91</f>
        <v>0</v>
      </c>
      <c r="AC91" s="42">
        <f>VLOOKUP($U91,AF!$B$43:$M$84,AC$9)*N91</f>
        <v>0</v>
      </c>
      <c r="AD91" s="42">
        <f t="shared" ref="AD91:AD96" si="88">E91-SUM(V91:AC91)</f>
        <v>122157</v>
      </c>
      <c r="AE91" s="46"/>
      <c r="AF91" s="7">
        <f t="shared" ref="AF91:AF96" si="89">+AB91+Z91+X91+V91</f>
        <v>0</v>
      </c>
      <c r="AG91" s="7">
        <f t="shared" ref="AG91:AG96" si="90">+AC91+AA91+Y91+W91</f>
        <v>0</v>
      </c>
      <c r="AH91" s="42">
        <f t="shared" ref="AH91:AH96" si="91">+AF91+AG91+AD91</f>
        <v>122157</v>
      </c>
      <c r="AI91" s="46"/>
      <c r="AJ91" s="46"/>
    </row>
    <row r="92" spans="1:36" x14ac:dyDescent="0.4">
      <c r="A92" s="20">
        <f t="shared" si="43"/>
        <v>84</v>
      </c>
      <c r="B92" s="6" t="s">
        <v>1083</v>
      </c>
      <c r="C92" t="s">
        <v>1086</v>
      </c>
      <c r="E92" s="7">
        <f>SUM(G92:O92)</f>
        <v>0</v>
      </c>
      <c r="F92" s="1">
        <v>100</v>
      </c>
      <c r="G92" s="112"/>
      <c r="H92" s="112"/>
      <c r="I92" s="112"/>
      <c r="J92" s="112"/>
      <c r="K92" s="112"/>
      <c r="L92" s="112"/>
      <c r="M92" s="112"/>
      <c r="N92" s="112"/>
      <c r="O92" s="112"/>
      <c r="P92" s="46"/>
      <c r="Q92" s="7">
        <f t="shared" si="85"/>
        <v>0</v>
      </c>
      <c r="R92" s="7">
        <f t="shared" si="86"/>
        <v>0</v>
      </c>
      <c r="S92" s="15">
        <f t="shared" si="87"/>
        <v>0</v>
      </c>
      <c r="T92" s="46"/>
      <c r="U92" s="47">
        <v>300</v>
      </c>
      <c r="V92" s="42">
        <f>VLOOKUP($U92,AF!$B$43:$M$84,V$9)*G92</f>
        <v>0</v>
      </c>
      <c r="W92" s="42">
        <f>VLOOKUP($U92,AF!$B$43:$M$84,W$9)*H92</f>
        <v>0</v>
      </c>
      <c r="X92" s="42">
        <f>VLOOKUP($U92,AF!$B$43:$M$84,X$9)*I92</f>
        <v>0</v>
      </c>
      <c r="Y92" s="42">
        <f>VLOOKUP($U92,AF!$B$43:$M$84,Y$9)*J92</f>
        <v>0</v>
      </c>
      <c r="Z92" s="42">
        <f>VLOOKUP($U92,AF!$B$43:$M$84,Z$9)*K92</f>
        <v>0</v>
      </c>
      <c r="AA92" s="42">
        <f>VLOOKUP($U92,AF!$B$43:$M$84,AA$9)*L92</f>
        <v>0</v>
      </c>
      <c r="AB92" s="42">
        <f>VLOOKUP($U92,AF!$B$43:$M$84,AB$9)*M92</f>
        <v>0</v>
      </c>
      <c r="AC92" s="42">
        <f>VLOOKUP($U92,AF!$B$43:$M$84,AC$9)*N92</f>
        <v>0</v>
      </c>
      <c r="AD92" s="42">
        <f t="shared" si="88"/>
        <v>0</v>
      </c>
      <c r="AE92" s="46"/>
      <c r="AF92" s="7">
        <f t="shared" si="89"/>
        <v>0</v>
      </c>
      <c r="AG92" s="7">
        <f t="shared" si="90"/>
        <v>0</v>
      </c>
      <c r="AH92" s="42">
        <f t="shared" si="91"/>
        <v>0</v>
      </c>
      <c r="AI92" s="46"/>
      <c r="AJ92" s="46"/>
    </row>
    <row r="93" spans="1:36" x14ac:dyDescent="0.4">
      <c r="A93" s="20">
        <f t="shared" si="43"/>
        <v>85</v>
      </c>
      <c r="B93" s="6">
        <v>351.2</v>
      </c>
      <c r="C93" t="s">
        <v>485</v>
      </c>
      <c r="D93" t="s">
        <v>1090</v>
      </c>
      <c r="E93" s="7">
        <f>'Form 1 WP'!S110-E94</f>
        <v>329054</v>
      </c>
      <c r="F93" s="1">
        <v>108</v>
      </c>
      <c r="G93" s="7">
        <f>VLOOKUP($F93,AF!$B$43:$M$84,G$9)*$E93</f>
        <v>0</v>
      </c>
      <c r="H93" s="7">
        <f>VLOOKUP($F93,AF!$B$43:$M$84,H$9)*$E93</f>
        <v>0</v>
      </c>
      <c r="I93" s="7">
        <f>VLOOKUP($F93,AF!$B$43:$M$84,I$9)*$E93</f>
        <v>0</v>
      </c>
      <c r="J93" s="7">
        <f>VLOOKUP($F93,AF!$B$43:$M$84,J$9)*$E93</f>
        <v>0</v>
      </c>
      <c r="K93" s="7">
        <f>VLOOKUP($F93,AF!$B$43:$M$84,K$9)*$E93</f>
        <v>0</v>
      </c>
      <c r="L93" s="7">
        <f>VLOOKUP($F93,AF!$B$43:$M$84,L$9)*$E93</f>
        <v>0</v>
      </c>
      <c r="M93" s="7">
        <f>VLOOKUP($F93,AF!$B$43:$M$84,M$9)*$E93</f>
        <v>0</v>
      </c>
      <c r="N93" s="7">
        <f>VLOOKUP($F93,AF!$B$43:$M$84,N$9)*$E93</f>
        <v>0</v>
      </c>
      <c r="O93" s="7">
        <f t="shared" ref="O93" si="92">E93-SUM(G93:N93)</f>
        <v>329054</v>
      </c>
      <c r="P93" s="46"/>
      <c r="Q93" s="7">
        <f t="shared" si="85"/>
        <v>0</v>
      </c>
      <c r="R93" s="7">
        <f t="shared" si="86"/>
        <v>0</v>
      </c>
      <c r="S93" s="15">
        <f t="shared" si="87"/>
        <v>329054</v>
      </c>
      <c r="T93" s="46"/>
      <c r="U93" s="47">
        <v>300</v>
      </c>
      <c r="V93" s="42">
        <f>VLOOKUP($U93,AF!$B$43:$M$84,V$9)*G93</f>
        <v>0</v>
      </c>
      <c r="W93" s="42">
        <f>VLOOKUP($U93,AF!$B$43:$M$84,W$9)*H93</f>
        <v>0</v>
      </c>
      <c r="X93" s="42">
        <f>VLOOKUP($U93,AF!$B$43:$M$84,X$9)*I93</f>
        <v>0</v>
      </c>
      <c r="Y93" s="42">
        <f>VLOOKUP($U93,AF!$B$43:$M$84,Y$9)*J93</f>
        <v>0</v>
      </c>
      <c r="Z93" s="42">
        <f>VLOOKUP($U93,AF!$B$43:$M$84,Z$9)*K93</f>
        <v>0</v>
      </c>
      <c r="AA93" s="42">
        <f>VLOOKUP($U93,AF!$B$43:$M$84,AA$9)*L93</f>
        <v>0</v>
      </c>
      <c r="AB93" s="42">
        <f>VLOOKUP($U93,AF!$B$43:$M$84,AB$9)*M93</f>
        <v>0</v>
      </c>
      <c r="AC93" s="42">
        <f>VLOOKUP($U93,AF!$B$43:$M$84,AC$9)*N93</f>
        <v>0</v>
      </c>
      <c r="AD93" s="42">
        <f t="shared" si="88"/>
        <v>329054</v>
      </c>
      <c r="AE93" s="46"/>
      <c r="AF93" s="7">
        <f t="shared" si="89"/>
        <v>0</v>
      </c>
      <c r="AG93" s="7">
        <f t="shared" si="90"/>
        <v>0</v>
      </c>
      <c r="AH93" s="42">
        <f t="shared" si="91"/>
        <v>329054</v>
      </c>
      <c r="AI93" s="46"/>
      <c r="AJ93" s="46"/>
    </row>
    <row r="94" spans="1:36" x14ac:dyDescent="0.4">
      <c r="A94" s="20">
        <f t="shared" si="43"/>
        <v>86</v>
      </c>
      <c r="B94" s="6" t="s">
        <v>1084</v>
      </c>
      <c r="C94" t="s">
        <v>1087</v>
      </c>
      <c r="E94" s="7">
        <f>SUM(G94:O94)</f>
        <v>0</v>
      </c>
      <c r="F94" s="1">
        <v>100</v>
      </c>
      <c r="G94" s="112"/>
      <c r="H94" s="112"/>
      <c r="I94" s="112"/>
      <c r="J94" s="112"/>
      <c r="K94" s="112"/>
      <c r="L94" s="112"/>
      <c r="M94" s="112"/>
      <c r="N94" s="112"/>
      <c r="O94" s="112"/>
      <c r="P94" s="46"/>
      <c r="Q94" s="7">
        <f t="shared" si="85"/>
        <v>0</v>
      </c>
      <c r="R94" s="7">
        <f t="shared" si="86"/>
        <v>0</v>
      </c>
      <c r="S94" s="15">
        <f t="shared" si="87"/>
        <v>0</v>
      </c>
      <c r="T94" s="46"/>
      <c r="U94" s="47">
        <v>300</v>
      </c>
      <c r="V94" s="42">
        <f>VLOOKUP($U94,AF!$B$43:$M$84,V$9)*G94</f>
        <v>0</v>
      </c>
      <c r="W94" s="42">
        <f>VLOOKUP($U94,AF!$B$43:$M$84,W$9)*H94</f>
        <v>0</v>
      </c>
      <c r="X94" s="42">
        <f>VLOOKUP($U94,AF!$B$43:$M$84,X$9)*I94</f>
        <v>0</v>
      </c>
      <c r="Y94" s="42">
        <f>VLOOKUP($U94,AF!$B$43:$M$84,Y$9)*J94</f>
        <v>0</v>
      </c>
      <c r="Z94" s="42">
        <f>VLOOKUP($U94,AF!$B$43:$M$84,Z$9)*K94</f>
        <v>0</v>
      </c>
      <c r="AA94" s="42">
        <f>VLOOKUP($U94,AF!$B$43:$M$84,AA$9)*L94</f>
        <v>0</v>
      </c>
      <c r="AB94" s="42">
        <f>VLOOKUP($U94,AF!$B$43:$M$84,AB$9)*M94</f>
        <v>0</v>
      </c>
      <c r="AC94" s="42">
        <f>VLOOKUP($U94,AF!$B$43:$M$84,AC$9)*N94</f>
        <v>0</v>
      </c>
      <c r="AD94" s="42">
        <f t="shared" si="88"/>
        <v>0</v>
      </c>
      <c r="AE94" s="46"/>
      <c r="AF94" s="7">
        <f t="shared" si="89"/>
        <v>0</v>
      </c>
      <c r="AG94" s="7">
        <f t="shared" si="90"/>
        <v>0</v>
      </c>
      <c r="AH94" s="42">
        <f t="shared" si="91"/>
        <v>0</v>
      </c>
      <c r="AI94" s="46"/>
      <c r="AJ94" s="46"/>
    </row>
    <row r="95" spans="1:36" x14ac:dyDescent="0.4">
      <c r="A95" s="20">
        <f t="shared" si="43"/>
        <v>87</v>
      </c>
      <c r="B95" s="6">
        <v>351.3</v>
      </c>
      <c r="C95" t="s">
        <v>88</v>
      </c>
      <c r="D95" t="s">
        <v>1091</v>
      </c>
      <c r="E95" s="7">
        <f>'Form 1 WP'!S111-E96</f>
        <v>0</v>
      </c>
      <c r="F95" s="1">
        <v>108</v>
      </c>
      <c r="G95" s="7">
        <f>VLOOKUP($F95,AF!$B$43:$M$84,G$9)*$E95</f>
        <v>0</v>
      </c>
      <c r="H95" s="7">
        <f>VLOOKUP($F95,AF!$B$43:$M$84,H$9)*$E95</f>
        <v>0</v>
      </c>
      <c r="I95" s="7">
        <f>VLOOKUP($F95,AF!$B$43:$M$84,I$9)*$E95</f>
        <v>0</v>
      </c>
      <c r="J95" s="7">
        <f>VLOOKUP($F95,AF!$B$43:$M$84,J$9)*$E95</f>
        <v>0</v>
      </c>
      <c r="K95" s="7">
        <f>VLOOKUP($F95,AF!$B$43:$M$84,K$9)*$E95</f>
        <v>0</v>
      </c>
      <c r="L95" s="7">
        <f>VLOOKUP($F95,AF!$B$43:$M$84,L$9)*$E95</f>
        <v>0</v>
      </c>
      <c r="M95" s="7">
        <f>VLOOKUP($F95,AF!$B$43:$M$84,M$9)*$E95</f>
        <v>0</v>
      </c>
      <c r="N95" s="7">
        <f>VLOOKUP($F95,AF!$B$43:$M$84,N$9)*$E95</f>
        <v>0</v>
      </c>
      <c r="O95" s="7">
        <f t="shared" ref="O95" si="93">E95-SUM(G95:N95)</f>
        <v>0</v>
      </c>
      <c r="P95" s="46"/>
      <c r="Q95" s="7">
        <f t="shared" si="85"/>
        <v>0</v>
      </c>
      <c r="R95" s="7">
        <f t="shared" si="86"/>
        <v>0</v>
      </c>
      <c r="S95" s="15">
        <f t="shared" si="87"/>
        <v>0</v>
      </c>
      <c r="T95" s="46"/>
      <c r="U95" s="47">
        <v>300</v>
      </c>
      <c r="V95" s="42">
        <f>VLOOKUP($U95,AF!$B$43:$M$84,V$9)*G95</f>
        <v>0</v>
      </c>
      <c r="W95" s="42">
        <f>VLOOKUP($U95,AF!$B$43:$M$84,W$9)*H95</f>
        <v>0</v>
      </c>
      <c r="X95" s="42">
        <f>VLOOKUP($U95,AF!$B$43:$M$84,X$9)*I95</f>
        <v>0</v>
      </c>
      <c r="Y95" s="42">
        <f>VLOOKUP($U95,AF!$B$43:$M$84,Y$9)*J95</f>
        <v>0</v>
      </c>
      <c r="Z95" s="42">
        <f>VLOOKUP($U95,AF!$B$43:$M$84,Z$9)*K95</f>
        <v>0</v>
      </c>
      <c r="AA95" s="42">
        <f>VLOOKUP($U95,AF!$B$43:$M$84,AA$9)*L95</f>
        <v>0</v>
      </c>
      <c r="AB95" s="42">
        <f>VLOOKUP($U95,AF!$B$43:$M$84,AB$9)*M95</f>
        <v>0</v>
      </c>
      <c r="AC95" s="42">
        <f>VLOOKUP($U95,AF!$B$43:$M$84,AC$9)*N95</f>
        <v>0</v>
      </c>
      <c r="AD95" s="42">
        <f t="shared" si="88"/>
        <v>0</v>
      </c>
      <c r="AE95" s="46"/>
      <c r="AF95" s="7">
        <f t="shared" si="89"/>
        <v>0</v>
      </c>
      <c r="AG95" s="7">
        <f t="shared" si="90"/>
        <v>0</v>
      </c>
      <c r="AH95" s="42">
        <f t="shared" si="91"/>
        <v>0</v>
      </c>
      <c r="AI95" s="46"/>
      <c r="AJ95" s="46"/>
    </row>
    <row r="96" spans="1:36" x14ac:dyDescent="0.4">
      <c r="A96" s="20">
        <f t="shared" si="43"/>
        <v>88</v>
      </c>
      <c r="B96" s="6" t="s">
        <v>1085</v>
      </c>
      <c r="C96" t="s">
        <v>1088</v>
      </c>
      <c r="E96" s="7">
        <f>SUM(G96:O96)</f>
        <v>0</v>
      </c>
      <c r="F96" s="1">
        <v>100</v>
      </c>
      <c r="G96" s="112"/>
      <c r="H96" s="112"/>
      <c r="I96" s="112"/>
      <c r="J96" s="112"/>
      <c r="K96" s="112"/>
      <c r="L96" s="112"/>
      <c r="M96" s="112"/>
      <c r="N96" s="112"/>
      <c r="O96" s="112"/>
      <c r="P96" s="46"/>
      <c r="Q96" s="7">
        <f t="shared" si="85"/>
        <v>0</v>
      </c>
      <c r="R96" s="7">
        <f t="shared" si="86"/>
        <v>0</v>
      </c>
      <c r="S96" s="15">
        <f t="shared" si="87"/>
        <v>0</v>
      </c>
      <c r="T96" s="46"/>
      <c r="U96" s="47">
        <v>300</v>
      </c>
      <c r="V96" s="42">
        <f>VLOOKUP($U96,AF!$B$43:$M$84,V$9)*G96</f>
        <v>0</v>
      </c>
      <c r="W96" s="42">
        <f>VLOOKUP($U96,AF!$B$43:$M$84,W$9)*H96</f>
        <v>0</v>
      </c>
      <c r="X96" s="42">
        <f>VLOOKUP($U96,AF!$B$43:$M$84,X$9)*I96</f>
        <v>0</v>
      </c>
      <c r="Y96" s="42">
        <f>VLOOKUP($U96,AF!$B$43:$M$84,Y$9)*J96</f>
        <v>0</v>
      </c>
      <c r="Z96" s="42">
        <f>VLOOKUP($U96,AF!$B$43:$M$84,Z$9)*K96</f>
        <v>0</v>
      </c>
      <c r="AA96" s="42">
        <f>VLOOKUP($U96,AF!$B$43:$M$84,AA$9)*L96</f>
        <v>0</v>
      </c>
      <c r="AB96" s="42">
        <f>VLOOKUP($U96,AF!$B$43:$M$84,AB$9)*M96</f>
        <v>0</v>
      </c>
      <c r="AC96" s="42">
        <f>VLOOKUP($U96,AF!$B$43:$M$84,AC$9)*N96</f>
        <v>0</v>
      </c>
      <c r="AD96" s="42">
        <f t="shared" si="88"/>
        <v>0</v>
      </c>
      <c r="AE96" s="46"/>
      <c r="AF96" s="7">
        <f t="shared" si="89"/>
        <v>0</v>
      </c>
      <c r="AG96" s="7">
        <f t="shared" si="90"/>
        <v>0</v>
      </c>
      <c r="AH96" s="42">
        <f t="shared" si="91"/>
        <v>0</v>
      </c>
      <c r="AI96" s="46"/>
      <c r="AJ96" s="46"/>
    </row>
    <row r="97" spans="1:36" x14ac:dyDescent="0.4">
      <c r="A97" s="20">
        <f t="shared" si="43"/>
        <v>89</v>
      </c>
      <c r="B97" s="6">
        <v>352</v>
      </c>
      <c r="C97" t="s">
        <v>29</v>
      </c>
      <c r="D97" t="s">
        <v>81</v>
      </c>
      <c r="E97" s="7">
        <f>'Form 1 WP'!S112-E98</f>
        <v>15905261</v>
      </c>
      <c r="F97" s="1">
        <v>108</v>
      </c>
      <c r="G97" s="7">
        <f>VLOOKUP($F97,AF!$B$43:$M$84,G$9)*$E97</f>
        <v>0</v>
      </c>
      <c r="H97" s="7">
        <f>VLOOKUP($F97,AF!$B$43:$M$84,H$9)*$E97</f>
        <v>0</v>
      </c>
      <c r="I97" s="7">
        <f>VLOOKUP($F97,AF!$B$43:$M$84,I$9)*$E97</f>
        <v>0</v>
      </c>
      <c r="J97" s="7">
        <f>VLOOKUP($F97,AF!$B$43:$M$84,J$9)*$E97</f>
        <v>0</v>
      </c>
      <c r="K97" s="7">
        <f>VLOOKUP($F97,AF!$B$43:$M$84,K$9)*$E97</f>
        <v>0</v>
      </c>
      <c r="L97" s="7">
        <f>VLOOKUP($F97,AF!$B$43:$M$84,L$9)*$E97</f>
        <v>0</v>
      </c>
      <c r="M97" s="7">
        <f>VLOOKUP($F97,AF!$B$43:$M$84,M$9)*$E97</f>
        <v>0</v>
      </c>
      <c r="N97" s="7">
        <f>VLOOKUP($F97,AF!$B$43:$M$84,N$9)*$E97</f>
        <v>0</v>
      </c>
      <c r="O97" s="7">
        <f>E97-SUM(G97:N97)</f>
        <v>15905261</v>
      </c>
      <c r="P97" s="46"/>
      <c r="Q97" s="7">
        <f t="shared" si="77"/>
        <v>0</v>
      </c>
      <c r="R97" s="7">
        <f t="shared" si="78"/>
        <v>0</v>
      </c>
      <c r="S97" s="15">
        <f t="shared" si="79"/>
        <v>15905261</v>
      </c>
      <c r="T97" s="46"/>
      <c r="U97" s="47">
        <v>300</v>
      </c>
      <c r="V97" s="42">
        <f>VLOOKUP($U97,AF!$B$43:$M$84,V$9)*G97</f>
        <v>0</v>
      </c>
      <c r="W97" s="42">
        <f>VLOOKUP($U97,AF!$B$43:$M$84,W$9)*H97</f>
        <v>0</v>
      </c>
      <c r="X97" s="42">
        <f>VLOOKUP($U97,AF!$B$43:$M$84,X$9)*I97</f>
        <v>0</v>
      </c>
      <c r="Y97" s="42">
        <f>VLOOKUP($U97,AF!$B$43:$M$84,Y$9)*J97</f>
        <v>0</v>
      </c>
      <c r="Z97" s="42">
        <f>VLOOKUP($U97,AF!$B$43:$M$84,Z$9)*K97</f>
        <v>0</v>
      </c>
      <c r="AA97" s="42">
        <f>VLOOKUP($U97,AF!$B$43:$M$84,AA$9)*L97</f>
        <v>0</v>
      </c>
      <c r="AB97" s="42">
        <f>VLOOKUP($U97,AF!$B$43:$M$84,AB$9)*M97</f>
        <v>0</v>
      </c>
      <c r="AC97" s="42">
        <f>VLOOKUP($U97,AF!$B$43:$M$84,AC$9)*N97</f>
        <v>0</v>
      </c>
      <c r="AD97" s="42">
        <f t="shared" si="80"/>
        <v>15905261</v>
      </c>
      <c r="AE97" s="46"/>
      <c r="AF97" s="7">
        <f t="shared" si="81"/>
        <v>0</v>
      </c>
      <c r="AG97" s="7">
        <f t="shared" si="82"/>
        <v>0</v>
      </c>
      <c r="AH97" s="42">
        <f t="shared" si="83"/>
        <v>15905261</v>
      </c>
      <c r="AI97" s="46"/>
      <c r="AJ97" s="46"/>
    </row>
    <row r="98" spans="1:36" x14ac:dyDescent="0.4">
      <c r="A98" s="20">
        <f t="shared" si="43"/>
        <v>90</v>
      </c>
      <c r="B98" s="6" t="s">
        <v>551</v>
      </c>
      <c r="C98" t="s">
        <v>552</v>
      </c>
      <c r="E98" s="7">
        <f>SUM(G98:O98)</f>
        <v>0</v>
      </c>
      <c r="F98" s="1">
        <v>100</v>
      </c>
      <c r="G98" s="112"/>
      <c r="H98" s="112"/>
      <c r="I98" s="112"/>
      <c r="J98" s="112"/>
      <c r="K98" s="112"/>
      <c r="L98" s="112"/>
      <c r="M98" s="112"/>
      <c r="N98" s="112"/>
      <c r="O98" s="112"/>
      <c r="P98" s="46"/>
      <c r="Q98" s="7">
        <f t="shared" si="77"/>
        <v>0</v>
      </c>
      <c r="R98" s="7">
        <f t="shared" si="78"/>
        <v>0</v>
      </c>
      <c r="S98" s="15">
        <f t="shared" si="79"/>
        <v>0</v>
      </c>
      <c r="T98" s="46"/>
      <c r="U98" s="47">
        <v>300</v>
      </c>
      <c r="V98" s="42">
        <f>VLOOKUP($U98,AF!$B$43:$M$84,V$9)*G98</f>
        <v>0</v>
      </c>
      <c r="W98" s="42">
        <f>VLOOKUP($U98,AF!$B$43:$M$84,W$9)*H98</f>
        <v>0</v>
      </c>
      <c r="X98" s="42">
        <f>VLOOKUP($U98,AF!$B$43:$M$84,X$9)*I98</f>
        <v>0</v>
      </c>
      <c r="Y98" s="42">
        <f>VLOOKUP($U98,AF!$B$43:$M$84,Y$9)*J98</f>
        <v>0</v>
      </c>
      <c r="Z98" s="42">
        <f>VLOOKUP($U98,AF!$B$43:$M$84,Z$9)*K98</f>
        <v>0</v>
      </c>
      <c r="AA98" s="42">
        <f>VLOOKUP($U98,AF!$B$43:$M$84,AA$9)*L98</f>
        <v>0</v>
      </c>
      <c r="AB98" s="42">
        <f>VLOOKUP($U98,AF!$B$43:$M$84,AB$9)*M98</f>
        <v>0</v>
      </c>
      <c r="AC98" s="42">
        <f>VLOOKUP($U98,AF!$B$43:$M$84,AC$9)*N98</f>
        <v>0</v>
      </c>
      <c r="AD98" s="42">
        <f t="shared" si="80"/>
        <v>0</v>
      </c>
      <c r="AE98" s="46"/>
      <c r="AF98" s="7">
        <f t="shared" si="81"/>
        <v>0</v>
      </c>
      <c r="AG98" s="7">
        <f t="shared" si="82"/>
        <v>0</v>
      </c>
      <c r="AH98" s="42">
        <f t="shared" si="83"/>
        <v>0</v>
      </c>
      <c r="AI98" s="46"/>
      <c r="AJ98" s="46"/>
    </row>
    <row r="99" spans="1:36" x14ac:dyDescent="0.4">
      <c r="A99" s="20">
        <f t="shared" si="43"/>
        <v>91</v>
      </c>
      <c r="B99" s="6">
        <v>353</v>
      </c>
      <c r="C99" t="s">
        <v>775</v>
      </c>
      <c r="D99" s="46" t="s">
        <v>1783</v>
      </c>
      <c r="E99" s="7">
        <f>'Form 1 WP'!S113-E100-E101-E102</f>
        <v>7710686.9200000009</v>
      </c>
      <c r="F99" s="1">
        <v>108</v>
      </c>
      <c r="G99" s="7">
        <f>VLOOKUP($F99,AF!$B$43:$M$84,G$9)*$E99</f>
        <v>0</v>
      </c>
      <c r="H99" s="7">
        <f>VLOOKUP($F99,AF!$B$43:$M$84,H$9)*$E99</f>
        <v>0</v>
      </c>
      <c r="I99" s="7">
        <f>VLOOKUP($F99,AF!$B$43:$M$84,I$9)*$E99</f>
        <v>0</v>
      </c>
      <c r="J99" s="7">
        <f>VLOOKUP($F99,AF!$B$43:$M$84,J$9)*$E99</f>
        <v>0</v>
      </c>
      <c r="K99" s="7">
        <f>VLOOKUP($F99,AF!$B$43:$M$84,K$9)*$E99</f>
        <v>0</v>
      </c>
      <c r="L99" s="7">
        <f>VLOOKUP($F99,AF!$B$43:$M$84,L$9)*$E99</f>
        <v>0</v>
      </c>
      <c r="M99" s="7">
        <f>VLOOKUP($F99,AF!$B$43:$M$84,M$9)*$E99</f>
        <v>0</v>
      </c>
      <c r="N99" s="7">
        <f>VLOOKUP($F99,AF!$B$43:$M$84,N$9)*$E99</f>
        <v>0</v>
      </c>
      <c r="O99" s="7">
        <f>E99-SUM(G99:N99)</f>
        <v>7710686.9200000009</v>
      </c>
      <c r="P99" s="46"/>
      <c r="Q99" s="7">
        <f t="shared" si="77"/>
        <v>0</v>
      </c>
      <c r="R99" s="7">
        <f t="shared" si="78"/>
        <v>0</v>
      </c>
      <c r="S99" s="15">
        <f t="shared" si="79"/>
        <v>7710686.9200000009</v>
      </c>
      <c r="T99" s="46"/>
      <c r="U99" s="47">
        <v>300</v>
      </c>
      <c r="V99" s="42">
        <f>VLOOKUP($U99,AF!$B$43:$M$84,V$9)*G99</f>
        <v>0</v>
      </c>
      <c r="W99" s="42">
        <f>VLOOKUP($U99,AF!$B$43:$M$84,W$9)*H99</f>
        <v>0</v>
      </c>
      <c r="X99" s="42">
        <f>VLOOKUP($U99,AF!$B$43:$M$84,X$9)*I99</f>
        <v>0</v>
      </c>
      <c r="Y99" s="42">
        <f>VLOOKUP($U99,AF!$B$43:$M$84,Y$9)*J99</f>
        <v>0</v>
      </c>
      <c r="Z99" s="42">
        <f>VLOOKUP($U99,AF!$B$43:$M$84,Z$9)*K99</f>
        <v>0</v>
      </c>
      <c r="AA99" s="42">
        <f>VLOOKUP($U99,AF!$B$43:$M$84,AA$9)*L99</f>
        <v>0</v>
      </c>
      <c r="AB99" s="42">
        <f>VLOOKUP($U99,AF!$B$43:$M$84,AB$9)*M99</f>
        <v>0</v>
      </c>
      <c r="AC99" s="42">
        <f>VLOOKUP($U99,AF!$B$43:$M$84,AC$9)*N99</f>
        <v>0</v>
      </c>
      <c r="AD99" s="42">
        <f t="shared" si="80"/>
        <v>7710686.9200000009</v>
      </c>
      <c r="AE99" s="46"/>
      <c r="AF99" s="7">
        <f t="shared" si="81"/>
        <v>0</v>
      </c>
      <c r="AG99" s="7">
        <f t="shared" si="82"/>
        <v>0</v>
      </c>
      <c r="AH99" s="42">
        <f t="shared" si="83"/>
        <v>7710686.9200000009</v>
      </c>
      <c r="AI99" s="46"/>
      <c r="AJ99" s="46"/>
    </row>
    <row r="100" spans="1:36" x14ac:dyDescent="0.4">
      <c r="A100" s="20">
        <f t="shared" si="43"/>
        <v>92</v>
      </c>
      <c r="B100" s="6" t="s">
        <v>553</v>
      </c>
      <c r="C100" t="s">
        <v>554</v>
      </c>
      <c r="E100" s="7">
        <f>SUM(G100:O100)</f>
        <v>13347742.34</v>
      </c>
      <c r="F100" s="1">
        <v>100</v>
      </c>
      <c r="G100" s="106">
        <v>306073.09999999998</v>
      </c>
      <c r="H100" s="106"/>
      <c r="I100" s="106">
        <v>3135168.98</v>
      </c>
      <c r="J100" s="106"/>
      <c r="K100" s="106">
        <v>9906500.2599999998</v>
      </c>
      <c r="L100" s="106"/>
      <c r="M100" s="106"/>
      <c r="N100" s="106"/>
      <c r="O100" s="106"/>
      <c r="P100" s="46"/>
      <c r="Q100" s="7">
        <f t="shared" si="77"/>
        <v>13347742.34</v>
      </c>
      <c r="R100" s="7">
        <f t="shared" si="78"/>
        <v>0</v>
      </c>
      <c r="S100" s="15">
        <f t="shared" si="79"/>
        <v>13347742.34</v>
      </c>
      <c r="T100" s="46"/>
      <c r="U100" s="47">
        <v>300</v>
      </c>
      <c r="V100" s="42">
        <f>VLOOKUP($U100,AF!$B$43:$M$84,V$9)*G100</f>
        <v>306073.09999999998</v>
      </c>
      <c r="W100" s="42">
        <f>VLOOKUP($U100,AF!$B$43:$M$84,W$9)*H100</f>
        <v>0</v>
      </c>
      <c r="X100" s="42">
        <f>VLOOKUP($U100,AF!$B$43:$M$84,X$9)*I100</f>
        <v>3135168.98</v>
      </c>
      <c r="Y100" s="42">
        <f>VLOOKUP($U100,AF!$B$43:$M$84,Y$9)*J100</f>
        <v>0</v>
      </c>
      <c r="Z100" s="42">
        <f>VLOOKUP($U100,AF!$B$43:$M$84,Z$9)*K100</f>
        <v>9906500.2599999998</v>
      </c>
      <c r="AA100" s="42">
        <f>VLOOKUP($U100,AF!$B$43:$M$84,AA$9)*L100</f>
        <v>0</v>
      </c>
      <c r="AB100" s="42">
        <f>VLOOKUP($U100,AF!$B$43:$M$84,AB$9)*M100</f>
        <v>0</v>
      </c>
      <c r="AC100" s="42">
        <f>VLOOKUP($U100,AF!$B$43:$M$84,AC$9)*N100</f>
        <v>0</v>
      </c>
      <c r="AD100" s="42">
        <f t="shared" si="80"/>
        <v>0</v>
      </c>
      <c r="AE100" s="46"/>
      <c r="AF100" s="7">
        <f t="shared" si="81"/>
        <v>13347742.34</v>
      </c>
      <c r="AG100" s="7">
        <f t="shared" si="82"/>
        <v>0</v>
      </c>
      <c r="AH100" s="42">
        <f t="shared" si="83"/>
        <v>13347742.34</v>
      </c>
      <c r="AI100" s="46"/>
      <c r="AJ100" s="46"/>
    </row>
    <row r="101" spans="1:36" x14ac:dyDescent="0.4">
      <c r="A101" s="20">
        <f t="shared" si="43"/>
        <v>93</v>
      </c>
      <c r="B101" s="6" t="s">
        <v>571</v>
      </c>
      <c r="C101" t="s">
        <v>37</v>
      </c>
      <c r="E101" s="106">
        <v>5543459.7399999993</v>
      </c>
      <c r="F101" s="1">
        <v>103</v>
      </c>
      <c r="G101" s="7">
        <f>VLOOKUP($F101,AF!$B$43:$M$84,G$9)*$E101</f>
        <v>13167.362802850355</v>
      </c>
      <c r="H101" s="7">
        <f>VLOOKUP($F101,AF!$B$43:$M$84,H$9)*$E101</f>
        <v>118506.26522565319</v>
      </c>
      <c r="I101" s="7">
        <f>VLOOKUP($F101,AF!$B$43:$M$84,I$9)*$E101</f>
        <v>13167.362802850355</v>
      </c>
      <c r="J101" s="7">
        <f>VLOOKUP($F101,AF!$B$43:$M$84,J$9)*$E101</f>
        <v>0</v>
      </c>
      <c r="K101" s="7">
        <f>VLOOKUP($F101,AF!$B$43:$M$84,K$9)*$E101</f>
        <v>237012.53045130637</v>
      </c>
      <c r="L101" s="7">
        <f>VLOOKUP($F101,AF!$B$43:$M$84,L$9)*$E101</f>
        <v>0</v>
      </c>
      <c r="M101" s="7">
        <f>VLOOKUP($F101,AF!$B$43:$M$84,M$9)*$E101</f>
        <v>0</v>
      </c>
      <c r="N101" s="7">
        <f>VLOOKUP($F101,AF!$B$43:$M$84,N$9)*$E101</f>
        <v>0</v>
      </c>
      <c r="O101" s="7">
        <f>E101-SUM(G101:N101)</f>
        <v>5161606.2187173394</v>
      </c>
      <c r="P101" s="46"/>
      <c r="Q101" s="7">
        <f t="shared" si="77"/>
        <v>263347.25605700706</v>
      </c>
      <c r="R101" s="7">
        <f t="shared" si="78"/>
        <v>118506.26522565319</v>
      </c>
      <c r="S101" s="15">
        <f t="shared" si="79"/>
        <v>5543459.7399999993</v>
      </c>
      <c r="T101" s="46"/>
      <c r="U101" s="47">
        <v>300</v>
      </c>
      <c r="V101" s="42">
        <f>VLOOKUP($U101,AF!$B$43:$M$84,V$9)*G101</f>
        <v>13167.362802850355</v>
      </c>
      <c r="W101" s="42">
        <f>VLOOKUP($U101,AF!$B$43:$M$84,W$9)*H101</f>
        <v>118506.26522565319</v>
      </c>
      <c r="X101" s="42">
        <f>VLOOKUP($U101,AF!$B$43:$M$84,X$9)*I101</f>
        <v>13167.362802850355</v>
      </c>
      <c r="Y101" s="42">
        <f>VLOOKUP($U101,AF!$B$43:$M$84,Y$9)*J101</f>
        <v>0</v>
      </c>
      <c r="Z101" s="42">
        <f>VLOOKUP($U101,AF!$B$43:$M$84,Z$9)*K101</f>
        <v>237012.53045130637</v>
      </c>
      <c r="AA101" s="42">
        <f>VLOOKUP($U101,AF!$B$43:$M$84,AA$9)*L101</f>
        <v>0</v>
      </c>
      <c r="AB101" s="42">
        <f>VLOOKUP($U101,AF!$B$43:$M$84,AB$9)*M101</f>
        <v>0</v>
      </c>
      <c r="AC101" s="42">
        <f>VLOOKUP($U101,AF!$B$43:$M$84,AC$9)*N101</f>
        <v>0</v>
      </c>
      <c r="AD101" s="42">
        <f t="shared" si="80"/>
        <v>5161606.2187173394</v>
      </c>
      <c r="AE101" s="46"/>
      <c r="AF101" s="7">
        <f t="shared" si="81"/>
        <v>263347.25605700706</v>
      </c>
      <c r="AG101" s="7">
        <f t="shared" si="82"/>
        <v>118506.26522565319</v>
      </c>
      <c r="AH101" s="42">
        <f t="shared" si="83"/>
        <v>5543459.7399999993</v>
      </c>
      <c r="AI101" s="46"/>
      <c r="AJ101" s="46"/>
    </row>
    <row r="102" spans="1:36" x14ac:dyDescent="0.4">
      <c r="A102" s="20">
        <f t="shared" si="43"/>
        <v>94</v>
      </c>
      <c r="B102" s="6" t="s">
        <v>572</v>
      </c>
      <c r="C102" t="s">
        <v>555</v>
      </c>
      <c r="E102" s="7">
        <f>SUM(G102:O102)</f>
        <v>0</v>
      </c>
      <c r="F102" s="1">
        <v>100</v>
      </c>
      <c r="G102" s="106"/>
      <c r="H102" s="106"/>
      <c r="I102" s="106"/>
      <c r="J102" s="106"/>
      <c r="K102" s="106"/>
      <c r="L102" s="106"/>
      <c r="M102" s="106"/>
      <c r="N102" s="106"/>
      <c r="O102" s="106"/>
      <c r="P102" s="46"/>
      <c r="Q102" s="7">
        <f t="shared" si="77"/>
        <v>0</v>
      </c>
      <c r="R102" s="7">
        <f t="shared" si="78"/>
        <v>0</v>
      </c>
      <c r="S102" s="15">
        <f t="shared" si="79"/>
        <v>0</v>
      </c>
      <c r="T102" s="46"/>
      <c r="U102" s="47">
        <v>300</v>
      </c>
      <c r="V102" s="42">
        <f>VLOOKUP($U102,AF!$B$43:$M$84,V$9)*G102</f>
        <v>0</v>
      </c>
      <c r="W102" s="42">
        <f>VLOOKUP($U102,AF!$B$43:$M$84,W$9)*H102</f>
        <v>0</v>
      </c>
      <c r="X102" s="42">
        <f>VLOOKUP($U102,AF!$B$43:$M$84,X$9)*I102</f>
        <v>0</v>
      </c>
      <c r="Y102" s="42">
        <f>VLOOKUP($U102,AF!$B$43:$M$84,Y$9)*J102</f>
        <v>0</v>
      </c>
      <c r="Z102" s="42">
        <f>VLOOKUP($U102,AF!$B$43:$M$84,Z$9)*K102</f>
        <v>0</v>
      </c>
      <c r="AA102" s="42">
        <f>VLOOKUP($U102,AF!$B$43:$M$84,AA$9)*L102</f>
        <v>0</v>
      </c>
      <c r="AB102" s="42">
        <f>VLOOKUP($U102,AF!$B$43:$M$84,AB$9)*M102</f>
        <v>0</v>
      </c>
      <c r="AC102" s="42">
        <f>VLOOKUP($U102,AF!$B$43:$M$84,AC$9)*N102</f>
        <v>0</v>
      </c>
      <c r="AD102" s="42">
        <f t="shared" si="80"/>
        <v>0</v>
      </c>
      <c r="AE102" s="46"/>
      <c r="AF102" s="7">
        <f t="shared" si="81"/>
        <v>0</v>
      </c>
      <c r="AG102" s="7">
        <f t="shared" si="82"/>
        <v>0</v>
      </c>
      <c r="AH102" s="42">
        <f t="shared" si="83"/>
        <v>0</v>
      </c>
      <c r="AI102" s="46"/>
      <c r="AJ102" s="46"/>
    </row>
    <row r="103" spans="1:36" x14ac:dyDescent="0.4">
      <c r="A103" s="20">
        <f t="shared" si="43"/>
        <v>95</v>
      </c>
      <c r="B103" s="6">
        <v>354</v>
      </c>
      <c r="C103" t="s">
        <v>449</v>
      </c>
      <c r="D103" t="s">
        <v>450</v>
      </c>
      <c r="E103" s="15">
        <f>'Form 1 WP'!S114-E104</f>
        <v>0</v>
      </c>
      <c r="F103" s="1">
        <v>108</v>
      </c>
      <c r="G103" s="7">
        <f>VLOOKUP($F103,AF!$B$43:$M$84,G$9)*$E103</f>
        <v>0</v>
      </c>
      <c r="H103" s="7">
        <f>VLOOKUP($F103,AF!$B$43:$M$84,H$9)*$E103</f>
        <v>0</v>
      </c>
      <c r="I103" s="7">
        <f>VLOOKUP($F103,AF!$B$43:$M$84,I$9)*$E103</f>
        <v>0</v>
      </c>
      <c r="J103" s="7">
        <f>VLOOKUP($F103,AF!$B$43:$M$84,J$9)*$E103</f>
        <v>0</v>
      </c>
      <c r="K103" s="7">
        <f>VLOOKUP($F103,AF!$B$43:$M$84,K$9)*$E103</f>
        <v>0</v>
      </c>
      <c r="L103" s="7">
        <f>VLOOKUP($F103,AF!$B$43:$M$84,L$9)*$E103</f>
        <v>0</v>
      </c>
      <c r="M103" s="7">
        <f>VLOOKUP($F103,AF!$B$43:$M$84,M$9)*$E103</f>
        <v>0</v>
      </c>
      <c r="N103" s="7">
        <f>VLOOKUP($F103,AF!$B$43:$M$84,N$9)*$E103</f>
        <v>0</v>
      </c>
      <c r="O103" s="7">
        <f>E103-SUM(G103:N103)</f>
        <v>0</v>
      </c>
      <c r="P103" s="46"/>
      <c r="Q103" s="7">
        <f t="shared" si="77"/>
        <v>0</v>
      </c>
      <c r="R103" s="7">
        <f t="shared" si="78"/>
        <v>0</v>
      </c>
      <c r="S103" s="15">
        <f t="shared" si="79"/>
        <v>0</v>
      </c>
      <c r="T103" s="46"/>
      <c r="U103" s="47">
        <v>300</v>
      </c>
      <c r="V103" s="42">
        <f>VLOOKUP($U103,AF!$B$43:$M$84,V$9)*G103</f>
        <v>0</v>
      </c>
      <c r="W103" s="42">
        <f>VLOOKUP($U103,AF!$B$43:$M$84,W$9)*H103</f>
        <v>0</v>
      </c>
      <c r="X103" s="42">
        <f>VLOOKUP($U103,AF!$B$43:$M$84,X$9)*I103</f>
        <v>0</v>
      </c>
      <c r="Y103" s="42">
        <f>VLOOKUP($U103,AF!$B$43:$M$84,Y$9)*J103</f>
        <v>0</v>
      </c>
      <c r="Z103" s="42">
        <f>VLOOKUP($U103,AF!$B$43:$M$84,Z$9)*K103</f>
        <v>0</v>
      </c>
      <c r="AA103" s="42">
        <f>VLOOKUP($U103,AF!$B$43:$M$84,AA$9)*L103</f>
        <v>0</v>
      </c>
      <c r="AB103" s="42">
        <f>VLOOKUP($U103,AF!$B$43:$M$84,AB$9)*M103</f>
        <v>0</v>
      </c>
      <c r="AC103" s="42">
        <f>VLOOKUP($U103,AF!$B$43:$M$84,AC$9)*N103</f>
        <v>0</v>
      </c>
      <c r="AD103" s="42">
        <f t="shared" si="80"/>
        <v>0</v>
      </c>
      <c r="AE103" s="46"/>
      <c r="AF103" s="7">
        <f t="shared" si="81"/>
        <v>0</v>
      </c>
      <c r="AG103" s="7">
        <f t="shared" si="82"/>
        <v>0</v>
      </c>
      <c r="AH103" s="42">
        <f t="shared" si="83"/>
        <v>0</v>
      </c>
      <c r="AI103" s="46"/>
      <c r="AJ103" s="46"/>
    </row>
    <row r="104" spans="1:36" x14ac:dyDescent="0.4">
      <c r="A104" s="20">
        <f t="shared" si="43"/>
        <v>96</v>
      </c>
      <c r="B104" s="6" t="s">
        <v>556</v>
      </c>
      <c r="C104" t="s">
        <v>557</v>
      </c>
      <c r="E104" s="7">
        <f>SUM(G104:O104)</f>
        <v>0</v>
      </c>
      <c r="F104" s="1">
        <v>100</v>
      </c>
      <c r="G104" s="106"/>
      <c r="H104" s="106"/>
      <c r="I104" s="106"/>
      <c r="J104" s="106"/>
      <c r="K104" s="106"/>
      <c r="L104" s="106"/>
      <c r="M104" s="106"/>
      <c r="N104" s="106"/>
      <c r="O104" s="106"/>
      <c r="P104" s="46"/>
      <c r="Q104" s="7">
        <f t="shared" si="77"/>
        <v>0</v>
      </c>
      <c r="R104" s="7">
        <f t="shared" si="78"/>
        <v>0</v>
      </c>
      <c r="S104" s="15">
        <f t="shared" si="79"/>
        <v>0</v>
      </c>
      <c r="T104" s="46"/>
      <c r="U104" s="47">
        <v>300</v>
      </c>
      <c r="V104" s="42">
        <f>VLOOKUP($U104,AF!$B$43:$M$84,V$9)*G104</f>
        <v>0</v>
      </c>
      <c r="W104" s="42">
        <f>VLOOKUP($U104,AF!$B$43:$M$84,W$9)*H104</f>
        <v>0</v>
      </c>
      <c r="X104" s="42">
        <f>VLOOKUP($U104,AF!$B$43:$M$84,X$9)*I104</f>
        <v>0</v>
      </c>
      <c r="Y104" s="42">
        <f>VLOOKUP($U104,AF!$B$43:$M$84,Y$9)*J104</f>
        <v>0</v>
      </c>
      <c r="Z104" s="42">
        <f>VLOOKUP($U104,AF!$B$43:$M$84,Z$9)*K104</f>
        <v>0</v>
      </c>
      <c r="AA104" s="42">
        <f>VLOOKUP($U104,AF!$B$43:$M$84,AA$9)*L104</f>
        <v>0</v>
      </c>
      <c r="AB104" s="42">
        <f>VLOOKUP($U104,AF!$B$43:$M$84,AB$9)*M104</f>
        <v>0</v>
      </c>
      <c r="AC104" s="42">
        <f>VLOOKUP($U104,AF!$B$43:$M$84,AC$9)*N104</f>
        <v>0</v>
      </c>
      <c r="AD104" s="42">
        <f t="shared" si="80"/>
        <v>0</v>
      </c>
      <c r="AE104" s="46"/>
      <c r="AF104" s="7">
        <f t="shared" si="81"/>
        <v>0</v>
      </c>
      <c r="AG104" s="7">
        <f t="shared" si="82"/>
        <v>0</v>
      </c>
      <c r="AH104" s="42">
        <f t="shared" si="83"/>
        <v>0</v>
      </c>
      <c r="AI104" s="46"/>
      <c r="AJ104" s="46"/>
    </row>
    <row r="105" spans="1:36" x14ac:dyDescent="0.4">
      <c r="A105" s="20">
        <f t="shared" si="43"/>
        <v>97</v>
      </c>
      <c r="B105" s="6">
        <v>355</v>
      </c>
      <c r="C105" t="s">
        <v>31</v>
      </c>
      <c r="D105" t="s">
        <v>82</v>
      </c>
      <c r="E105" s="117">
        <f>'Form 1 WP'!S115-E106</f>
        <v>-1.0099999979138374</v>
      </c>
      <c r="F105" s="1">
        <v>108</v>
      </c>
      <c r="G105" s="7">
        <f>VLOOKUP($F105,AF!$B$43:$M$84,G$9)*$E105</f>
        <v>0</v>
      </c>
      <c r="H105" s="7">
        <f>VLOOKUP($F105,AF!$B$43:$M$84,H$9)*$E105</f>
        <v>0</v>
      </c>
      <c r="I105" s="7">
        <f>VLOOKUP($F105,AF!$B$43:$M$84,I$9)*$E105</f>
        <v>0</v>
      </c>
      <c r="J105" s="7">
        <f>VLOOKUP($F105,AF!$B$43:$M$84,J$9)*$E105</f>
        <v>0</v>
      </c>
      <c r="K105" s="7">
        <f>VLOOKUP($F105,AF!$B$43:$M$84,K$9)*$E105</f>
        <v>0</v>
      </c>
      <c r="L105" s="7">
        <f>VLOOKUP($F105,AF!$B$43:$M$84,L$9)*$E105</f>
        <v>0</v>
      </c>
      <c r="M105" s="7">
        <f>VLOOKUP($F105,AF!$B$43:$M$84,M$9)*$E105</f>
        <v>0</v>
      </c>
      <c r="N105" s="7">
        <f>VLOOKUP($F105,AF!$B$43:$M$84,N$9)*$E105</f>
        <v>0</v>
      </c>
      <c r="O105" s="7">
        <f>E105-SUM(G105:N105)</f>
        <v>-1.0099999979138374</v>
      </c>
      <c r="P105" s="46"/>
      <c r="Q105" s="7">
        <f t="shared" si="77"/>
        <v>0</v>
      </c>
      <c r="R105" s="7">
        <f t="shared" si="78"/>
        <v>0</v>
      </c>
      <c r="S105" s="15">
        <f t="shared" si="79"/>
        <v>-1.0099999979138374</v>
      </c>
      <c r="T105" s="46"/>
      <c r="U105" s="47">
        <v>300</v>
      </c>
      <c r="V105" s="42">
        <f>VLOOKUP($U105,AF!$B$43:$M$84,V$9)*G105</f>
        <v>0</v>
      </c>
      <c r="W105" s="42">
        <f>VLOOKUP($U105,AF!$B$43:$M$84,W$9)*H105</f>
        <v>0</v>
      </c>
      <c r="X105" s="42">
        <f>VLOOKUP($U105,AF!$B$43:$M$84,X$9)*I105</f>
        <v>0</v>
      </c>
      <c r="Y105" s="42">
        <f>VLOOKUP($U105,AF!$B$43:$M$84,Y$9)*J105</f>
        <v>0</v>
      </c>
      <c r="Z105" s="42">
        <f>VLOOKUP($U105,AF!$B$43:$M$84,Z$9)*K105</f>
        <v>0</v>
      </c>
      <c r="AA105" s="42">
        <f>VLOOKUP($U105,AF!$B$43:$M$84,AA$9)*L105</f>
        <v>0</v>
      </c>
      <c r="AB105" s="42">
        <f>VLOOKUP($U105,AF!$B$43:$M$84,AB$9)*M105</f>
        <v>0</v>
      </c>
      <c r="AC105" s="42">
        <f>VLOOKUP($U105,AF!$B$43:$M$84,AC$9)*N105</f>
        <v>0</v>
      </c>
      <c r="AD105" s="42">
        <f t="shared" si="80"/>
        <v>-1.0099999979138374</v>
      </c>
      <c r="AE105" s="46"/>
      <c r="AF105" s="7">
        <f t="shared" si="81"/>
        <v>0</v>
      </c>
      <c r="AG105" s="7">
        <f t="shared" si="82"/>
        <v>0</v>
      </c>
      <c r="AH105" s="42">
        <f t="shared" si="83"/>
        <v>-1.0099999979138374</v>
      </c>
      <c r="AI105" s="46"/>
      <c r="AJ105" s="46"/>
    </row>
    <row r="106" spans="1:36" x14ac:dyDescent="0.4">
      <c r="A106" s="20">
        <f t="shared" si="43"/>
        <v>98</v>
      </c>
      <c r="B106" s="6" t="s">
        <v>558</v>
      </c>
      <c r="C106" t="s">
        <v>559</v>
      </c>
      <c r="E106" s="7">
        <f>SUM(G106:O106)</f>
        <v>28994241.009999998</v>
      </c>
      <c r="F106" s="1">
        <v>100</v>
      </c>
      <c r="G106" s="106">
        <v>2494913.23</v>
      </c>
      <c r="H106" s="106">
        <v>700616.01</v>
      </c>
      <c r="I106" s="106">
        <v>11319993.859999999</v>
      </c>
      <c r="J106" s="106"/>
      <c r="K106" s="106">
        <v>4451724.21</v>
      </c>
      <c r="L106" s="106"/>
      <c r="M106" s="106"/>
      <c r="N106" s="106"/>
      <c r="O106" s="106">
        <v>10026993.699999999</v>
      </c>
      <c r="P106" s="46"/>
      <c r="Q106" s="7">
        <f t="shared" si="77"/>
        <v>18266631.300000001</v>
      </c>
      <c r="R106" s="7">
        <f t="shared" si="78"/>
        <v>700616.01</v>
      </c>
      <c r="S106" s="15">
        <f t="shared" si="79"/>
        <v>28994241.010000002</v>
      </c>
      <c r="T106" s="46"/>
      <c r="U106" s="47">
        <v>300</v>
      </c>
      <c r="V106" s="42">
        <f>VLOOKUP($U106,AF!$B$43:$M$84,V$9)*G106</f>
        <v>2494913.23</v>
      </c>
      <c r="W106" s="42">
        <f>VLOOKUP($U106,AF!$B$43:$M$84,W$9)*H106</f>
        <v>700616.01</v>
      </c>
      <c r="X106" s="42">
        <f>VLOOKUP($U106,AF!$B$43:$M$84,X$9)*I106</f>
        <v>11319993.859999999</v>
      </c>
      <c r="Y106" s="42">
        <f>VLOOKUP($U106,AF!$B$43:$M$84,Y$9)*J106</f>
        <v>0</v>
      </c>
      <c r="Z106" s="42">
        <f>VLOOKUP($U106,AF!$B$43:$M$84,Z$9)*K106</f>
        <v>4451724.21</v>
      </c>
      <c r="AA106" s="42">
        <f>VLOOKUP($U106,AF!$B$43:$M$84,AA$9)*L106</f>
        <v>0</v>
      </c>
      <c r="AB106" s="42">
        <f>VLOOKUP($U106,AF!$B$43:$M$84,AB$9)*M106</f>
        <v>0</v>
      </c>
      <c r="AC106" s="42">
        <f>VLOOKUP($U106,AF!$B$43:$M$84,AC$9)*N106</f>
        <v>0</v>
      </c>
      <c r="AD106" s="42">
        <f t="shared" si="80"/>
        <v>10026993.699999999</v>
      </c>
      <c r="AE106" s="46"/>
      <c r="AF106" s="7">
        <f t="shared" si="81"/>
        <v>18266631.300000001</v>
      </c>
      <c r="AG106" s="7">
        <f t="shared" si="82"/>
        <v>700616.01</v>
      </c>
      <c r="AH106" s="42">
        <f t="shared" si="83"/>
        <v>28994241.010000002</v>
      </c>
      <c r="AI106" s="46"/>
      <c r="AJ106" s="46"/>
    </row>
    <row r="107" spans="1:36" x14ac:dyDescent="0.4">
      <c r="A107" s="20">
        <f t="shared" si="43"/>
        <v>99</v>
      </c>
      <c r="B107" s="6">
        <v>356</v>
      </c>
      <c r="C107" t="s">
        <v>457</v>
      </c>
      <c r="D107" t="s">
        <v>83</v>
      </c>
      <c r="E107" s="7">
        <f>'Form 1 WP'!S116-E108</f>
        <v>1.0500000007450581</v>
      </c>
      <c r="F107" s="1">
        <v>108</v>
      </c>
      <c r="G107" s="7">
        <f>VLOOKUP($F107,AF!$B$43:$M$84,G$9)*$E107</f>
        <v>0</v>
      </c>
      <c r="H107" s="7">
        <f>VLOOKUP($F107,AF!$B$43:$M$84,H$9)*$E107</f>
        <v>0</v>
      </c>
      <c r="I107" s="7">
        <f>VLOOKUP($F107,AF!$B$43:$M$84,I$9)*$E107</f>
        <v>0</v>
      </c>
      <c r="J107" s="7">
        <f>VLOOKUP($F107,AF!$B$43:$M$84,J$9)*$E107</f>
        <v>0</v>
      </c>
      <c r="K107" s="7">
        <f>VLOOKUP($F107,AF!$B$43:$M$84,K$9)*$E107</f>
        <v>0</v>
      </c>
      <c r="L107" s="7">
        <f>VLOOKUP($F107,AF!$B$43:$M$84,L$9)*$E107</f>
        <v>0</v>
      </c>
      <c r="M107" s="7">
        <f>VLOOKUP($F107,AF!$B$43:$M$84,M$9)*$E107</f>
        <v>0</v>
      </c>
      <c r="N107" s="7">
        <f>VLOOKUP($F107,AF!$B$43:$M$84,N$9)*$E107</f>
        <v>0</v>
      </c>
      <c r="O107" s="7">
        <f>E107-SUM(G107:N107)</f>
        <v>1.0500000007450581</v>
      </c>
      <c r="P107" s="46"/>
      <c r="Q107" s="7">
        <f t="shared" si="77"/>
        <v>0</v>
      </c>
      <c r="R107" s="7">
        <f t="shared" si="78"/>
        <v>0</v>
      </c>
      <c r="S107" s="15">
        <f t="shared" si="79"/>
        <v>1.0500000007450581</v>
      </c>
      <c r="T107" s="46"/>
      <c r="U107" s="47">
        <v>300</v>
      </c>
      <c r="V107" s="42">
        <f>VLOOKUP($U107,AF!$B$43:$M$84,V$9)*G107</f>
        <v>0</v>
      </c>
      <c r="W107" s="42">
        <f>VLOOKUP($U107,AF!$B$43:$M$84,W$9)*H107</f>
        <v>0</v>
      </c>
      <c r="X107" s="42">
        <f>VLOOKUP($U107,AF!$B$43:$M$84,X$9)*I107</f>
        <v>0</v>
      </c>
      <c r="Y107" s="42">
        <f>VLOOKUP($U107,AF!$B$43:$M$84,Y$9)*J107</f>
        <v>0</v>
      </c>
      <c r="Z107" s="42">
        <f>VLOOKUP($U107,AF!$B$43:$M$84,Z$9)*K107</f>
        <v>0</v>
      </c>
      <c r="AA107" s="42">
        <f>VLOOKUP($U107,AF!$B$43:$M$84,AA$9)*L107</f>
        <v>0</v>
      </c>
      <c r="AB107" s="42">
        <f>VLOOKUP($U107,AF!$B$43:$M$84,AB$9)*M107</f>
        <v>0</v>
      </c>
      <c r="AC107" s="42">
        <f>VLOOKUP($U107,AF!$B$43:$M$84,AC$9)*N107</f>
        <v>0</v>
      </c>
      <c r="AD107" s="42">
        <f t="shared" si="80"/>
        <v>1.0500000007450581</v>
      </c>
      <c r="AE107" s="46"/>
      <c r="AF107" s="7">
        <f t="shared" si="81"/>
        <v>0</v>
      </c>
      <c r="AG107" s="7">
        <f t="shared" si="82"/>
        <v>0</v>
      </c>
      <c r="AH107" s="42">
        <f t="shared" si="83"/>
        <v>1.0500000007450581</v>
      </c>
      <c r="AI107" s="46"/>
      <c r="AJ107" s="46"/>
    </row>
    <row r="108" spans="1:36" x14ac:dyDescent="0.4">
      <c r="A108" s="20">
        <f t="shared" si="43"/>
        <v>100</v>
      </c>
      <c r="B108" s="6" t="s">
        <v>560</v>
      </c>
      <c r="C108" t="s">
        <v>561</v>
      </c>
      <c r="E108" s="7">
        <f>SUM(G108:O108)</f>
        <v>13046102.949999999</v>
      </c>
      <c r="F108" s="1">
        <v>100</v>
      </c>
      <c r="G108" s="106">
        <v>1657613.48</v>
      </c>
      <c r="H108" s="106">
        <v>637685.65</v>
      </c>
      <c r="I108" s="106">
        <v>33611.06</v>
      </c>
      <c r="J108" s="106"/>
      <c r="K108" s="106">
        <v>4994059.4799999995</v>
      </c>
      <c r="L108" s="106"/>
      <c r="M108" s="106"/>
      <c r="N108" s="106"/>
      <c r="O108" s="106">
        <v>5723133.2800000003</v>
      </c>
      <c r="P108" s="46"/>
      <c r="Q108" s="7">
        <f t="shared" si="77"/>
        <v>6685284.0199999996</v>
      </c>
      <c r="R108" s="7">
        <f t="shared" si="78"/>
        <v>637685.65</v>
      </c>
      <c r="S108" s="15">
        <f t="shared" si="79"/>
        <v>13046102.949999999</v>
      </c>
      <c r="T108" s="46"/>
      <c r="U108" s="47">
        <v>300</v>
      </c>
      <c r="V108" s="42">
        <f>VLOOKUP($U108,AF!$B$43:$M$84,V$9)*G108</f>
        <v>1657613.48</v>
      </c>
      <c r="W108" s="42">
        <f>VLOOKUP($U108,AF!$B$43:$M$84,W$9)*H108</f>
        <v>637685.65</v>
      </c>
      <c r="X108" s="42">
        <f>VLOOKUP($U108,AF!$B$43:$M$84,X$9)*I108</f>
        <v>33611.06</v>
      </c>
      <c r="Y108" s="42">
        <f>VLOOKUP($U108,AF!$B$43:$M$84,Y$9)*J108</f>
        <v>0</v>
      </c>
      <c r="Z108" s="42">
        <f>VLOOKUP($U108,AF!$B$43:$M$84,Z$9)*K108</f>
        <v>4994059.4799999995</v>
      </c>
      <c r="AA108" s="42">
        <f>VLOOKUP($U108,AF!$B$43:$M$84,AA$9)*L108</f>
        <v>0</v>
      </c>
      <c r="AB108" s="42">
        <f>VLOOKUP($U108,AF!$B$43:$M$84,AB$9)*M108</f>
        <v>0</v>
      </c>
      <c r="AC108" s="42">
        <f>VLOOKUP($U108,AF!$B$43:$M$84,AC$9)*N108</f>
        <v>0</v>
      </c>
      <c r="AD108" s="42">
        <f t="shared" si="80"/>
        <v>5723133.2799999993</v>
      </c>
      <c r="AE108" s="46"/>
      <c r="AF108" s="7">
        <f t="shared" si="81"/>
        <v>6685284.0199999996</v>
      </c>
      <c r="AG108" s="7">
        <f t="shared" si="82"/>
        <v>637685.65</v>
      </c>
      <c r="AH108" s="42">
        <f t="shared" si="83"/>
        <v>13046102.949999999</v>
      </c>
      <c r="AI108" s="46"/>
      <c r="AJ108" s="46"/>
    </row>
    <row r="109" spans="1:36" x14ac:dyDescent="0.4">
      <c r="A109" s="20">
        <f t="shared" si="43"/>
        <v>101</v>
      </c>
      <c r="B109" s="6">
        <v>357</v>
      </c>
      <c r="C109" t="s">
        <v>451</v>
      </c>
      <c r="D109" t="s">
        <v>452</v>
      </c>
      <c r="E109" s="15">
        <f>'Form 1 WP'!S117-E110</f>
        <v>0</v>
      </c>
      <c r="F109" s="1">
        <v>108</v>
      </c>
      <c r="G109" s="7">
        <f>VLOOKUP($F109,AF!$B$43:$M$84,G$9)*$E109</f>
        <v>0</v>
      </c>
      <c r="H109" s="7">
        <f>VLOOKUP($F109,AF!$B$43:$M$84,H$9)*$E109</f>
        <v>0</v>
      </c>
      <c r="I109" s="7">
        <f>VLOOKUP($F109,AF!$B$43:$M$84,I$9)*$E109</f>
        <v>0</v>
      </c>
      <c r="J109" s="7">
        <f>VLOOKUP($F109,AF!$B$43:$M$84,J$9)*$E109</f>
        <v>0</v>
      </c>
      <c r="K109" s="7">
        <f>VLOOKUP($F109,AF!$B$43:$M$84,K$9)*$E109</f>
        <v>0</v>
      </c>
      <c r="L109" s="7">
        <f>VLOOKUP($F109,AF!$B$43:$M$84,L$9)*$E109</f>
        <v>0</v>
      </c>
      <c r="M109" s="7">
        <f>VLOOKUP($F109,AF!$B$43:$M$84,M$9)*$E109</f>
        <v>0</v>
      </c>
      <c r="N109" s="7">
        <f>VLOOKUP($F109,AF!$B$43:$M$84,N$9)*$E109</f>
        <v>0</v>
      </c>
      <c r="O109" s="7">
        <f>E109-SUM(G109:N109)</f>
        <v>0</v>
      </c>
      <c r="P109" s="46"/>
      <c r="Q109" s="7">
        <f t="shared" si="77"/>
        <v>0</v>
      </c>
      <c r="R109" s="7">
        <f t="shared" si="78"/>
        <v>0</v>
      </c>
      <c r="S109" s="15">
        <f t="shared" si="79"/>
        <v>0</v>
      </c>
      <c r="T109" s="46"/>
      <c r="U109" s="47">
        <v>300</v>
      </c>
      <c r="V109" s="42">
        <f>VLOOKUP($U109,AF!$B$43:$M$84,V$9)*G109</f>
        <v>0</v>
      </c>
      <c r="W109" s="42">
        <f>VLOOKUP($U109,AF!$B$43:$M$84,W$9)*H109</f>
        <v>0</v>
      </c>
      <c r="X109" s="42">
        <f>VLOOKUP($U109,AF!$B$43:$M$84,X$9)*I109</f>
        <v>0</v>
      </c>
      <c r="Y109" s="42">
        <f>VLOOKUP($U109,AF!$B$43:$M$84,Y$9)*J109</f>
        <v>0</v>
      </c>
      <c r="Z109" s="42">
        <f>VLOOKUP($U109,AF!$B$43:$M$84,Z$9)*K109</f>
        <v>0</v>
      </c>
      <c r="AA109" s="42">
        <f>VLOOKUP($U109,AF!$B$43:$M$84,AA$9)*L109</f>
        <v>0</v>
      </c>
      <c r="AB109" s="42">
        <f>VLOOKUP($U109,AF!$B$43:$M$84,AB$9)*M109</f>
        <v>0</v>
      </c>
      <c r="AC109" s="42">
        <f>VLOOKUP($U109,AF!$B$43:$M$84,AC$9)*N109</f>
        <v>0</v>
      </c>
      <c r="AD109" s="42">
        <f t="shared" si="80"/>
        <v>0</v>
      </c>
      <c r="AE109" s="46"/>
      <c r="AF109" s="7">
        <f t="shared" si="81"/>
        <v>0</v>
      </c>
      <c r="AG109" s="7">
        <f t="shared" si="82"/>
        <v>0</v>
      </c>
      <c r="AH109" s="42">
        <f t="shared" si="83"/>
        <v>0</v>
      </c>
      <c r="AI109" s="46"/>
      <c r="AJ109" s="46"/>
    </row>
    <row r="110" spans="1:36" x14ac:dyDescent="0.4">
      <c r="A110" s="20">
        <f t="shared" si="43"/>
        <v>102</v>
      </c>
      <c r="B110" s="6" t="s">
        <v>562</v>
      </c>
      <c r="C110" t="s">
        <v>563</v>
      </c>
      <c r="E110" s="7">
        <f>SUM(G110:O110)</f>
        <v>0</v>
      </c>
      <c r="F110" s="1">
        <v>100</v>
      </c>
      <c r="G110" s="106"/>
      <c r="H110" s="106"/>
      <c r="I110" s="106"/>
      <c r="J110" s="106"/>
      <c r="K110" s="106"/>
      <c r="L110" s="106"/>
      <c r="M110" s="106"/>
      <c r="N110" s="106"/>
      <c r="O110" s="106"/>
      <c r="P110" s="46"/>
      <c r="Q110" s="7">
        <f t="shared" si="77"/>
        <v>0</v>
      </c>
      <c r="R110" s="7">
        <f t="shared" si="78"/>
        <v>0</v>
      </c>
      <c r="S110" s="15">
        <f t="shared" si="79"/>
        <v>0</v>
      </c>
      <c r="T110" s="46"/>
      <c r="U110" s="47">
        <v>300</v>
      </c>
      <c r="V110" s="42">
        <f>VLOOKUP($U110,AF!$B$43:$M$84,V$9)*G110</f>
        <v>0</v>
      </c>
      <c r="W110" s="42">
        <f>VLOOKUP($U110,AF!$B$43:$M$84,W$9)*H110</f>
        <v>0</v>
      </c>
      <c r="X110" s="42">
        <f>VLOOKUP($U110,AF!$B$43:$M$84,X$9)*I110</f>
        <v>0</v>
      </c>
      <c r="Y110" s="42">
        <f>VLOOKUP($U110,AF!$B$43:$M$84,Y$9)*J110</f>
        <v>0</v>
      </c>
      <c r="Z110" s="42">
        <f>VLOOKUP($U110,AF!$B$43:$M$84,Z$9)*K110</f>
        <v>0</v>
      </c>
      <c r="AA110" s="42">
        <f>VLOOKUP($U110,AF!$B$43:$M$84,AA$9)*L110</f>
        <v>0</v>
      </c>
      <c r="AB110" s="42">
        <f>VLOOKUP($U110,AF!$B$43:$M$84,AB$9)*M110</f>
        <v>0</v>
      </c>
      <c r="AC110" s="42">
        <f>VLOOKUP($U110,AF!$B$43:$M$84,AC$9)*N110</f>
        <v>0</v>
      </c>
      <c r="AD110" s="42">
        <f t="shared" si="80"/>
        <v>0</v>
      </c>
      <c r="AE110" s="46"/>
      <c r="AF110" s="7">
        <f t="shared" si="81"/>
        <v>0</v>
      </c>
      <c r="AG110" s="7">
        <f t="shared" si="82"/>
        <v>0</v>
      </c>
      <c r="AH110" s="42">
        <f t="shared" si="83"/>
        <v>0</v>
      </c>
      <c r="AI110" s="46"/>
      <c r="AJ110" s="46"/>
    </row>
    <row r="111" spans="1:36" x14ac:dyDescent="0.4">
      <c r="A111" s="20">
        <f t="shared" si="43"/>
        <v>103</v>
      </c>
      <c r="B111" s="6">
        <v>358</v>
      </c>
      <c r="C111" t="s">
        <v>453</v>
      </c>
      <c r="D111" t="s">
        <v>454</v>
      </c>
      <c r="E111" s="15">
        <f>'Form 1 WP'!S118-E112</f>
        <v>0</v>
      </c>
      <c r="F111" s="1">
        <v>108</v>
      </c>
      <c r="G111" s="7">
        <f>VLOOKUP($F111,AF!$B$43:$M$84,G$9)*$E111</f>
        <v>0</v>
      </c>
      <c r="H111" s="7">
        <f>VLOOKUP($F111,AF!$B$43:$M$84,H$9)*$E111</f>
        <v>0</v>
      </c>
      <c r="I111" s="7">
        <f>VLOOKUP($F111,AF!$B$43:$M$84,I$9)*$E111</f>
        <v>0</v>
      </c>
      <c r="J111" s="7">
        <f>VLOOKUP($F111,AF!$B$43:$M$84,J$9)*$E111</f>
        <v>0</v>
      </c>
      <c r="K111" s="7">
        <f>VLOOKUP($F111,AF!$B$43:$M$84,K$9)*$E111</f>
        <v>0</v>
      </c>
      <c r="L111" s="7">
        <f>VLOOKUP($F111,AF!$B$43:$M$84,L$9)*$E111</f>
        <v>0</v>
      </c>
      <c r="M111" s="7">
        <f>VLOOKUP($F111,AF!$B$43:$M$84,M$9)*$E111</f>
        <v>0</v>
      </c>
      <c r="N111" s="7">
        <f>VLOOKUP($F111,AF!$B$43:$M$84,N$9)*$E111</f>
        <v>0</v>
      </c>
      <c r="O111" s="7">
        <f>E111-SUM(G111:N111)</f>
        <v>0</v>
      </c>
      <c r="P111" s="46"/>
      <c r="Q111" s="7">
        <f t="shared" si="77"/>
        <v>0</v>
      </c>
      <c r="R111" s="7">
        <f t="shared" si="78"/>
        <v>0</v>
      </c>
      <c r="S111" s="15">
        <f t="shared" si="79"/>
        <v>0</v>
      </c>
      <c r="T111" s="46"/>
      <c r="U111" s="47">
        <v>300</v>
      </c>
      <c r="V111" s="42">
        <f>VLOOKUP($U111,AF!$B$43:$M$84,V$9)*G111</f>
        <v>0</v>
      </c>
      <c r="W111" s="42">
        <f>VLOOKUP($U111,AF!$B$43:$M$84,W$9)*H111</f>
        <v>0</v>
      </c>
      <c r="X111" s="42">
        <f>VLOOKUP($U111,AF!$B$43:$M$84,X$9)*I111</f>
        <v>0</v>
      </c>
      <c r="Y111" s="42">
        <f>VLOOKUP($U111,AF!$B$43:$M$84,Y$9)*J111</f>
        <v>0</v>
      </c>
      <c r="Z111" s="42">
        <f>VLOOKUP($U111,AF!$B$43:$M$84,Z$9)*K111</f>
        <v>0</v>
      </c>
      <c r="AA111" s="42">
        <f>VLOOKUP($U111,AF!$B$43:$M$84,AA$9)*L111</f>
        <v>0</v>
      </c>
      <c r="AB111" s="42">
        <f>VLOOKUP($U111,AF!$B$43:$M$84,AB$9)*M111</f>
        <v>0</v>
      </c>
      <c r="AC111" s="42">
        <f>VLOOKUP($U111,AF!$B$43:$M$84,AC$9)*N111</f>
        <v>0</v>
      </c>
      <c r="AD111" s="42">
        <f t="shared" si="80"/>
        <v>0</v>
      </c>
      <c r="AE111" s="46"/>
      <c r="AF111" s="7">
        <f t="shared" si="81"/>
        <v>0</v>
      </c>
      <c r="AG111" s="7">
        <f t="shared" si="82"/>
        <v>0</v>
      </c>
      <c r="AH111" s="42">
        <f t="shared" si="83"/>
        <v>0</v>
      </c>
      <c r="AI111" s="46"/>
      <c r="AJ111" s="46"/>
    </row>
    <row r="112" spans="1:36" x14ac:dyDescent="0.4">
      <c r="A112" s="20">
        <f t="shared" si="43"/>
        <v>104</v>
      </c>
      <c r="B112" s="6" t="s">
        <v>564</v>
      </c>
      <c r="C112" t="s">
        <v>565</v>
      </c>
      <c r="E112" s="7">
        <f>SUM(G112:O112)</f>
        <v>0</v>
      </c>
      <c r="F112" s="1">
        <v>100</v>
      </c>
      <c r="G112" s="106"/>
      <c r="H112" s="106"/>
      <c r="I112" s="106"/>
      <c r="J112" s="106"/>
      <c r="K112" s="106"/>
      <c r="L112" s="106"/>
      <c r="M112" s="106"/>
      <c r="N112" s="106"/>
      <c r="O112" s="106"/>
      <c r="P112" s="46"/>
      <c r="Q112" s="7">
        <f t="shared" si="77"/>
        <v>0</v>
      </c>
      <c r="R112" s="7">
        <f t="shared" si="78"/>
        <v>0</v>
      </c>
      <c r="S112" s="15">
        <f t="shared" si="79"/>
        <v>0</v>
      </c>
      <c r="T112" s="46"/>
      <c r="U112" s="47">
        <v>300</v>
      </c>
      <c r="V112" s="42">
        <f>VLOOKUP($U112,AF!$B$43:$M$84,V$9)*G112</f>
        <v>0</v>
      </c>
      <c r="W112" s="42">
        <f>VLOOKUP($U112,AF!$B$43:$M$84,W$9)*H112</f>
        <v>0</v>
      </c>
      <c r="X112" s="42">
        <f>VLOOKUP($U112,AF!$B$43:$M$84,X$9)*I112</f>
        <v>0</v>
      </c>
      <c r="Y112" s="42">
        <f>VLOOKUP($U112,AF!$B$43:$M$84,Y$9)*J112</f>
        <v>0</v>
      </c>
      <c r="Z112" s="42">
        <f>VLOOKUP($U112,AF!$B$43:$M$84,Z$9)*K112</f>
        <v>0</v>
      </c>
      <c r="AA112" s="42">
        <f>VLOOKUP($U112,AF!$B$43:$M$84,AA$9)*L112</f>
        <v>0</v>
      </c>
      <c r="AB112" s="42">
        <f>VLOOKUP($U112,AF!$B$43:$M$84,AB$9)*M112</f>
        <v>0</v>
      </c>
      <c r="AC112" s="42">
        <f>VLOOKUP($U112,AF!$B$43:$M$84,AC$9)*N112</f>
        <v>0</v>
      </c>
      <c r="AD112" s="42">
        <f t="shared" si="80"/>
        <v>0</v>
      </c>
      <c r="AE112" s="46"/>
      <c r="AF112" s="7">
        <f t="shared" si="81"/>
        <v>0</v>
      </c>
      <c r="AG112" s="7">
        <f t="shared" si="82"/>
        <v>0</v>
      </c>
      <c r="AH112" s="42">
        <f t="shared" si="83"/>
        <v>0</v>
      </c>
      <c r="AI112" s="46"/>
      <c r="AJ112" s="46"/>
    </row>
    <row r="113" spans="1:36" x14ac:dyDescent="0.4">
      <c r="A113" s="20">
        <f t="shared" si="43"/>
        <v>105</v>
      </c>
      <c r="B113" s="6">
        <v>359</v>
      </c>
      <c r="C113" t="s">
        <v>32</v>
      </c>
      <c r="D113" t="s">
        <v>84</v>
      </c>
      <c r="E113" s="7">
        <f>'Form 1 WP'!S119-E114</f>
        <v>11454</v>
      </c>
      <c r="F113" s="1">
        <v>108</v>
      </c>
      <c r="G113" s="7">
        <f>VLOOKUP($F113,AF!$B$43:$M$84,G$9)*$E113</f>
        <v>0</v>
      </c>
      <c r="H113" s="7">
        <f>VLOOKUP($F113,AF!$B$43:$M$84,H$9)*$E113</f>
        <v>0</v>
      </c>
      <c r="I113" s="7">
        <f>VLOOKUP($F113,AF!$B$43:$M$84,I$9)*$E113</f>
        <v>0</v>
      </c>
      <c r="J113" s="7">
        <f>VLOOKUP($F113,AF!$B$43:$M$84,J$9)*$E113</f>
        <v>0</v>
      </c>
      <c r="K113" s="7">
        <f>VLOOKUP($F113,AF!$B$43:$M$84,K$9)*$E113</f>
        <v>0</v>
      </c>
      <c r="L113" s="7">
        <f>VLOOKUP($F113,AF!$B$43:$M$84,L$9)*$E113</f>
        <v>0</v>
      </c>
      <c r="M113" s="7">
        <f>VLOOKUP($F113,AF!$B$43:$M$84,M$9)*$E113</f>
        <v>0</v>
      </c>
      <c r="N113" s="7">
        <f>VLOOKUP($F113,AF!$B$43:$M$84,N$9)*$E113</f>
        <v>0</v>
      </c>
      <c r="O113" s="7">
        <f>E113-SUM(G113:N113)</f>
        <v>11454</v>
      </c>
      <c r="P113" s="46"/>
      <c r="Q113" s="7">
        <f t="shared" si="77"/>
        <v>0</v>
      </c>
      <c r="R113" s="7">
        <f t="shared" si="78"/>
        <v>0</v>
      </c>
      <c r="S113" s="15">
        <f t="shared" si="79"/>
        <v>11454</v>
      </c>
      <c r="T113" s="46"/>
      <c r="U113" s="47">
        <v>300</v>
      </c>
      <c r="V113" s="42">
        <f>VLOOKUP($U113,AF!$B$43:$M$84,V$9)*G113</f>
        <v>0</v>
      </c>
      <c r="W113" s="42">
        <f>VLOOKUP($U113,AF!$B$43:$M$84,W$9)*H113</f>
        <v>0</v>
      </c>
      <c r="X113" s="42">
        <f>VLOOKUP($U113,AF!$B$43:$M$84,X$9)*I113</f>
        <v>0</v>
      </c>
      <c r="Y113" s="42">
        <f>VLOOKUP($U113,AF!$B$43:$M$84,Y$9)*J113</f>
        <v>0</v>
      </c>
      <c r="Z113" s="42">
        <f>VLOOKUP($U113,AF!$B$43:$M$84,Z$9)*K113</f>
        <v>0</v>
      </c>
      <c r="AA113" s="42">
        <f>VLOOKUP($U113,AF!$B$43:$M$84,AA$9)*L113</f>
        <v>0</v>
      </c>
      <c r="AB113" s="42">
        <f>VLOOKUP($U113,AF!$B$43:$M$84,AB$9)*M113</f>
        <v>0</v>
      </c>
      <c r="AC113" s="42">
        <f>VLOOKUP($U113,AF!$B$43:$M$84,AC$9)*N113</f>
        <v>0</v>
      </c>
      <c r="AD113" s="42">
        <f t="shared" si="80"/>
        <v>11454</v>
      </c>
      <c r="AE113" s="46"/>
      <c r="AF113" s="7">
        <f t="shared" si="81"/>
        <v>0</v>
      </c>
      <c r="AG113" s="7">
        <f t="shared" si="82"/>
        <v>0</v>
      </c>
      <c r="AH113" s="42">
        <f t="shared" si="83"/>
        <v>11454</v>
      </c>
      <c r="AI113" s="46"/>
      <c r="AJ113" s="46"/>
    </row>
    <row r="114" spans="1:36" x14ac:dyDescent="0.4">
      <c r="A114" s="20">
        <f t="shared" si="43"/>
        <v>106</v>
      </c>
      <c r="B114" s="6" t="s">
        <v>566</v>
      </c>
      <c r="C114" t="s">
        <v>567</v>
      </c>
      <c r="E114" s="7">
        <f>SUM(G114:O114)</f>
        <v>0</v>
      </c>
      <c r="F114" s="1">
        <v>100</v>
      </c>
      <c r="G114" s="106"/>
      <c r="H114" s="106"/>
      <c r="I114" s="106"/>
      <c r="J114" s="106"/>
      <c r="K114" s="106"/>
      <c r="L114" s="106"/>
      <c r="M114" s="106"/>
      <c r="N114" s="106"/>
      <c r="O114" s="106"/>
      <c r="P114" s="46"/>
      <c r="Q114" s="7">
        <f t="shared" si="77"/>
        <v>0</v>
      </c>
      <c r="R114" s="7">
        <f t="shared" si="78"/>
        <v>0</v>
      </c>
      <c r="S114" s="15">
        <f t="shared" si="79"/>
        <v>0</v>
      </c>
      <c r="T114" s="46"/>
      <c r="U114" s="47">
        <v>300</v>
      </c>
      <c r="V114" s="42">
        <f>VLOOKUP($U114,AF!$B$43:$M$84,V$9)*G114</f>
        <v>0</v>
      </c>
      <c r="W114" s="42">
        <f>VLOOKUP($U114,AF!$B$43:$M$84,W$9)*H114</f>
        <v>0</v>
      </c>
      <c r="X114" s="42">
        <f>VLOOKUP($U114,AF!$B$43:$M$84,X$9)*I114</f>
        <v>0</v>
      </c>
      <c r="Y114" s="42">
        <f>VLOOKUP($U114,AF!$B$43:$M$84,Y$9)*J114</f>
        <v>0</v>
      </c>
      <c r="Z114" s="42">
        <f>VLOOKUP($U114,AF!$B$43:$M$84,Z$9)*K114</f>
        <v>0</v>
      </c>
      <c r="AA114" s="42">
        <f>VLOOKUP($U114,AF!$B$43:$M$84,AA$9)*L114</f>
        <v>0</v>
      </c>
      <c r="AB114" s="42">
        <f>VLOOKUP($U114,AF!$B$43:$M$84,AB$9)*M114</f>
        <v>0</v>
      </c>
      <c r="AC114" s="42">
        <f>VLOOKUP($U114,AF!$B$43:$M$84,AC$9)*N114</f>
        <v>0</v>
      </c>
      <c r="AD114" s="42">
        <f t="shared" si="80"/>
        <v>0</v>
      </c>
      <c r="AE114" s="46"/>
      <c r="AF114" s="7">
        <f t="shared" si="81"/>
        <v>0</v>
      </c>
      <c r="AG114" s="7">
        <f t="shared" si="82"/>
        <v>0</v>
      </c>
      <c r="AH114" s="42">
        <f t="shared" si="83"/>
        <v>0</v>
      </c>
      <c r="AI114" s="46"/>
      <c r="AJ114" s="46"/>
    </row>
    <row r="115" spans="1:36" x14ac:dyDescent="0.4">
      <c r="A115" s="20">
        <f t="shared" si="43"/>
        <v>107</v>
      </c>
      <c r="B115" s="6">
        <v>359.1</v>
      </c>
      <c r="C115" t="s">
        <v>455</v>
      </c>
      <c r="D115" t="s">
        <v>456</v>
      </c>
      <c r="E115" s="15">
        <f>'Form 1 WP'!S120-E116</f>
        <v>0</v>
      </c>
      <c r="F115" s="1">
        <v>108</v>
      </c>
      <c r="G115" s="7">
        <f>VLOOKUP($F115,AF!$B$43:$M$84,G$9)*$E115</f>
        <v>0</v>
      </c>
      <c r="H115" s="7">
        <f>VLOOKUP($F115,AF!$B$43:$M$84,H$9)*$E115</f>
        <v>0</v>
      </c>
      <c r="I115" s="7">
        <f>VLOOKUP($F115,AF!$B$43:$M$84,I$9)*$E115</f>
        <v>0</v>
      </c>
      <c r="J115" s="7">
        <f>VLOOKUP($F115,AF!$B$43:$M$84,J$9)*$E115</f>
        <v>0</v>
      </c>
      <c r="K115" s="7">
        <f>VLOOKUP($F115,AF!$B$43:$M$84,K$9)*$E115</f>
        <v>0</v>
      </c>
      <c r="L115" s="7">
        <f>VLOOKUP($F115,AF!$B$43:$M$84,L$9)*$E115</f>
        <v>0</v>
      </c>
      <c r="M115" s="7">
        <f>VLOOKUP($F115,AF!$B$43:$M$84,M$9)*$E115</f>
        <v>0</v>
      </c>
      <c r="N115" s="7">
        <f>VLOOKUP($F115,AF!$B$43:$M$84,N$9)*$E115</f>
        <v>0</v>
      </c>
      <c r="O115" s="7">
        <f>E115-SUM(G115:N115)</f>
        <v>0</v>
      </c>
      <c r="P115" s="46"/>
      <c r="Q115" s="7">
        <f t="shared" si="77"/>
        <v>0</v>
      </c>
      <c r="R115" s="7">
        <f t="shared" si="78"/>
        <v>0</v>
      </c>
      <c r="S115" s="15">
        <f t="shared" si="79"/>
        <v>0</v>
      </c>
      <c r="T115" s="46"/>
      <c r="U115" s="47">
        <v>300</v>
      </c>
      <c r="V115" s="42">
        <f>VLOOKUP($U115,AF!$B$43:$M$84,V$9)*G115</f>
        <v>0</v>
      </c>
      <c r="W115" s="42">
        <f>VLOOKUP($U115,AF!$B$43:$M$84,W$9)*H115</f>
        <v>0</v>
      </c>
      <c r="X115" s="42">
        <f>VLOOKUP($U115,AF!$B$43:$M$84,X$9)*I115</f>
        <v>0</v>
      </c>
      <c r="Y115" s="42">
        <f>VLOOKUP($U115,AF!$B$43:$M$84,Y$9)*J115</f>
        <v>0</v>
      </c>
      <c r="Z115" s="42">
        <f>VLOOKUP($U115,AF!$B$43:$M$84,Z$9)*K115</f>
        <v>0</v>
      </c>
      <c r="AA115" s="42">
        <f>VLOOKUP($U115,AF!$B$43:$M$84,AA$9)*L115</f>
        <v>0</v>
      </c>
      <c r="AB115" s="42">
        <f>VLOOKUP($U115,AF!$B$43:$M$84,AB$9)*M115</f>
        <v>0</v>
      </c>
      <c r="AC115" s="42">
        <f>VLOOKUP($U115,AF!$B$43:$M$84,AC$9)*N115</f>
        <v>0</v>
      </c>
      <c r="AD115" s="42">
        <f t="shared" si="80"/>
        <v>0</v>
      </c>
      <c r="AE115" s="46"/>
      <c r="AF115" s="7">
        <f t="shared" si="81"/>
        <v>0</v>
      </c>
      <c r="AG115" s="7">
        <f t="shared" si="82"/>
        <v>0</v>
      </c>
      <c r="AH115" s="42">
        <f t="shared" si="83"/>
        <v>0</v>
      </c>
      <c r="AI115" s="46"/>
      <c r="AJ115" s="46"/>
    </row>
    <row r="116" spans="1:36" x14ac:dyDescent="0.4">
      <c r="A116" s="20">
        <f t="shared" si="43"/>
        <v>108</v>
      </c>
      <c r="B116" s="6" t="s">
        <v>568</v>
      </c>
      <c r="C116" t="s">
        <v>569</v>
      </c>
      <c r="E116" s="7">
        <f>SUM(G116:O116)</f>
        <v>0</v>
      </c>
      <c r="F116" s="1">
        <v>100</v>
      </c>
      <c r="G116" s="106"/>
      <c r="H116" s="106"/>
      <c r="I116" s="106"/>
      <c r="J116" s="106"/>
      <c r="K116" s="106"/>
      <c r="L116" s="106"/>
      <c r="M116" s="106"/>
      <c r="N116" s="106"/>
      <c r="O116" s="106"/>
      <c r="P116" s="46"/>
      <c r="Q116" s="7">
        <f t="shared" si="77"/>
        <v>0</v>
      </c>
      <c r="R116" s="7">
        <f t="shared" si="78"/>
        <v>0</v>
      </c>
      <c r="S116" s="15">
        <f t="shared" si="79"/>
        <v>0</v>
      </c>
      <c r="T116" s="46"/>
      <c r="U116" s="47">
        <v>300</v>
      </c>
      <c r="V116" s="42">
        <f>VLOOKUP($U116,AF!$B$43:$M$84,V$9)*G116</f>
        <v>0</v>
      </c>
      <c r="W116" s="42">
        <f>VLOOKUP($U116,AF!$B$43:$M$84,W$9)*H116</f>
        <v>0</v>
      </c>
      <c r="X116" s="42">
        <f>VLOOKUP($U116,AF!$B$43:$M$84,X$9)*I116</f>
        <v>0</v>
      </c>
      <c r="Y116" s="42">
        <f>VLOOKUP($U116,AF!$B$43:$M$84,Y$9)*J116</f>
        <v>0</v>
      </c>
      <c r="Z116" s="42">
        <f>VLOOKUP($U116,AF!$B$43:$M$84,Z$9)*K116</f>
        <v>0</v>
      </c>
      <c r="AA116" s="42">
        <f>VLOOKUP($U116,AF!$B$43:$M$84,AA$9)*L116</f>
        <v>0</v>
      </c>
      <c r="AB116" s="42">
        <f>VLOOKUP($U116,AF!$B$43:$M$84,AB$9)*M116</f>
        <v>0</v>
      </c>
      <c r="AC116" s="42">
        <f>VLOOKUP($U116,AF!$B$43:$M$84,AC$9)*N116</f>
        <v>0</v>
      </c>
      <c r="AD116" s="42">
        <f t="shared" si="80"/>
        <v>0</v>
      </c>
      <c r="AE116" s="46"/>
      <c r="AF116" s="7">
        <f t="shared" si="81"/>
        <v>0</v>
      </c>
      <c r="AG116" s="7">
        <f t="shared" si="82"/>
        <v>0</v>
      </c>
      <c r="AH116" s="42">
        <f t="shared" si="83"/>
        <v>0</v>
      </c>
      <c r="AI116" s="46"/>
      <c r="AJ116" s="46"/>
    </row>
    <row r="117" spans="1:36" x14ac:dyDescent="0.4">
      <c r="A117" s="20">
        <f t="shared" si="43"/>
        <v>109</v>
      </c>
      <c r="C117" t="s">
        <v>0</v>
      </c>
      <c r="E117" s="39">
        <f>SUM(E89:E116)</f>
        <v>86257007</v>
      </c>
      <c r="F117" s="1"/>
      <c r="G117" s="39">
        <f>SUM(G89:G116)</f>
        <v>4507341.1728028506</v>
      </c>
      <c r="H117" s="39">
        <f t="shared" ref="H117:O117" si="94">SUM(H89:H116)</f>
        <v>1456807.9252256532</v>
      </c>
      <c r="I117" s="39">
        <f t="shared" si="94"/>
        <v>14501941.26280285</v>
      </c>
      <c r="J117" s="39">
        <f t="shared" si="94"/>
        <v>0</v>
      </c>
      <c r="K117" s="39">
        <f t="shared" si="94"/>
        <v>19663913.080451306</v>
      </c>
      <c r="L117" s="39">
        <f t="shared" si="94"/>
        <v>0</v>
      </c>
      <c r="M117" s="39">
        <f t="shared" si="94"/>
        <v>0</v>
      </c>
      <c r="N117" s="39">
        <f t="shared" si="94"/>
        <v>0</v>
      </c>
      <c r="O117" s="39">
        <f t="shared" si="94"/>
        <v>46127003.55871734</v>
      </c>
      <c r="P117" s="46"/>
      <c r="Q117" s="39">
        <f>SUM(Q89:Q116)</f>
        <v>38673195.516057007</v>
      </c>
      <c r="R117" s="39">
        <f>SUM(R89:R116)</f>
        <v>1456807.9252256532</v>
      </c>
      <c r="S117" s="39">
        <f>SUM(S89:S116)</f>
        <v>86257007.000000015</v>
      </c>
      <c r="T117" s="46"/>
      <c r="U117" s="47"/>
      <c r="V117" s="39">
        <f t="shared" ref="V117:AD117" si="95">SUM(V89:V116)</f>
        <v>4507341.1728028506</v>
      </c>
      <c r="W117" s="39">
        <f t="shared" si="95"/>
        <v>1456807.9252256532</v>
      </c>
      <c r="X117" s="39">
        <f t="shared" si="95"/>
        <v>14501941.26280285</v>
      </c>
      <c r="Y117" s="39">
        <f t="shared" si="95"/>
        <v>0</v>
      </c>
      <c r="Z117" s="39">
        <f t="shared" si="95"/>
        <v>19663913.080451306</v>
      </c>
      <c r="AA117" s="39">
        <f t="shared" si="95"/>
        <v>0</v>
      </c>
      <c r="AB117" s="39">
        <f t="shared" si="95"/>
        <v>0</v>
      </c>
      <c r="AC117" s="39">
        <f t="shared" si="95"/>
        <v>0</v>
      </c>
      <c r="AD117" s="39">
        <f t="shared" si="95"/>
        <v>46127003.55871734</v>
      </c>
      <c r="AE117" s="46"/>
      <c r="AF117" s="39">
        <f>SUM(AF89:AF116)</f>
        <v>38673195.516057007</v>
      </c>
      <c r="AG117" s="39">
        <f>SUM(AG89:AG116)</f>
        <v>1456807.9252256532</v>
      </c>
      <c r="AH117" s="39">
        <f>SUM(AH89:AH116)</f>
        <v>86257007.000000015</v>
      </c>
      <c r="AI117" s="46"/>
      <c r="AJ117" s="46"/>
    </row>
    <row r="118" spans="1:36" x14ac:dyDescent="0.4">
      <c r="A118" s="20">
        <f t="shared" si="43"/>
        <v>110</v>
      </c>
      <c r="E118" s="46"/>
      <c r="G118" s="42"/>
      <c r="H118" s="42"/>
      <c r="I118" s="42"/>
      <c r="J118" s="42"/>
      <c r="K118" s="42"/>
      <c r="L118" s="46"/>
      <c r="M118" s="47"/>
      <c r="N118" s="46"/>
      <c r="O118" s="47"/>
      <c r="P118" s="46"/>
      <c r="Q118" s="47"/>
      <c r="R118" s="46"/>
      <c r="S118" s="46"/>
      <c r="T118" s="46"/>
      <c r="U118" s="47"/>
      <c r="V118" s="46"/>
      <c r="W118" s="46"/>
      <c r="X118" s="46"/>
      <c r="Y118" s="46"/>
      <c r="Z118" s="46"/>
      <c r="AA118" s="46"/>
      <c r="AB118" s="46"/>
      <c r="AC118" s="46"/>
      <c r="AD118" s="46"/>
      <c r="AE118" s="46"/>
      <c r="AF118" s="47"/>
      <c r="AG118" s="46"/>
      <c r="AH118" s="46"/>
      <c r="AI118" s="46"/>
      <c r="AJ118" s="46"/>
    </row>
    <row r="119" spans="1:36" x14ac:dyDescent="0.4">
      <c r="A119" s="20">
        <f t="shared" si="43"/>
        <v>111</v>
      </c>
      <c r="B119" s="21" t="s">
        <v>414</v>
      </c>
      <c r="C119" s="21"/>
      <c r="E119" s="15"/>
      <c r="F119" s="17"/>
      <c r="G119" s="15"/>
      <c r="H119" s="15"/>
      <c r="I119" s="15"/>
      <c r="J119" s="15"/>
      <c r="K119" s="15"/>
      <c r="L119" s="15"/>
      <c r="M119" s="15"/>
      <c r="N119" s="15"/>
      <c r="O119" s="15"/>
      <c r="P119" s="46"/>
      <c r="Q119" s="15"/>
      <c r="R119" s="15"/>
      <c r="S119" s="15"/>
      <c r="T119" s="46"/>
      <c r="U119" s="47"/>
      <c r="V119" s="42"/>
      <c r="W119" s="42"/>
      <c r="X119" s="42"/>
      <c r="Y119" s="42"/>
      <c r="Z119" s="42"/>
      <c r="AA119" s="42"/>
      <c r="AB119" s="42"/>
      <c r="AC119" s="42"/>
      <c r="AD119" s="42"/>
      <c r="AE119" s="46"/>
      <c r="AF119" s="15"/>
      <c r="AG119" s="15"/>
      <c r="AH119" s="42"/>
      <c r="AI119" s="46"/>
      <c r="AJ119" s="46"/>
    </row>
    <row r="120" spans="1:36" x14ac:dyDescent="0.4">
      <c r="A120" s="20">
        <f t="shared" si="43"/>
        <v>112</v>
      </c>
      <c r="B120" s="6">
        <v>360</v>
      </c>
      <c r="C120" t="s">
        <v>28</v>
      </c>
      <c r="D120" t="s">
        <v>458</v>
      </c>
      <c r="E120" s="15">
        <f>'Form 1 WP'!S123-E121</f>
        <v>8.0000000016298145E-2</v>
      </c>
      <c r="F120" s="1"/>
      <c r="G120" s="42"/>
      <c r="H120" s="42"/>
      <c r="I120" s="42"/>
      <c r="J120" s="42"/>
      <c r="K120" s="42"/>
      <c r="L120" s="42"/>
      <c r="M120" s="42"/>
      <c r="N120" s="42"/>
      <c r="O120" s="42"/>
      <c r="P120" s="46"/>
      <c r="Q120" s="7">
        <f t="shared" ref="Q120:Q147" si="96">+M120+K120+I120+G120</f>
        <v>0</v>
      </c>
      <c r="R120" s="7">
        <f t="shared" ref="R120:R147" si="97">+N120+L120+J120+H120</f>
        <v>0</v>
      </c>
      <c r="S120" s="15">
        <f t="shared" ref="S120:S147" si="98">Q120+R120+O120</f>
        <v>0</v>
      </c>
      <c r="T120" s="46"/>
      <c r="U120" s="47">
        <v>301</v>
      </c>
      <c r="V120" s="42">
        <f>VLOOKUP($U120,AF!$B$43:$M$84,V$9)*G120</f>
        <v>0</v>
      </c>
      <c r="W120" s="42">
        <f>VLOOKUP($U120,AF!$B$43:$M$84,W$9)*H120</f>
        <v>0</v>
      </c>
      <c r="X120" s="42">
        <f>VLOOKUP($U120,AF!$B$43:$M$84,X$9)*I120</f>
        <v>0</v>
      </c>
      <c r="Y120" s="42">
        <f>VLOOKUP($U120,AF!$B$43:$M$84,Y$9)*J120</f>
        <v>0</v>
      </c>
      <c r="Z120" s="42">
        <f>VLOOKUP($U120,AF!$B$43:$M$84,Z$9)*K120</f>
        <v>0</v>
      </c>
      <c r="AA120" s="42">
        <f>VLOOKUP($U120,AF!$B$43:$M$84,AA$9)*L120</f>
        <v>0</v>
      </c>
      <c r="AB120" s="42">
        <f>VLOOKUP($U120,AF!$B$43:$M$84,AB$9)*M120</f>
        <v>0</v>
      </c>
      <c r="AC120" s="42">
        <f>VLOOKUP($U120,AF!$B$43:$M$84,AC$9)*N120</f>
        <v>0</v>
      </c>
      <c r="AD120" s="42">
        <f t="shared" ref="AD120:AD147" si="99">E120-SUM(V120:AC120)</f>
        <v>8.0000000016298145E-2</v>
      </c>
      <c r="AE120" s="46"/>
      <c r="AF120" s="7">
        <f t="shared" ref="AF120:AF147" si="100">+AB120+Z120+X120+V120</f>
        <v>0</v>
      </c>
      <c r="AG120" s="7">
        <f t="shared" ref="AG120:AG147" si="101">+AC120+AA120+Y120+W120</f>
        <v>0</v>
      </c>
      <c r="AH120" s="42">
        <f t="shared" ref="AH120:AH147" si="102">+AF120+AG120+AD120</f>
        <v>8.0000000016298145E-2</v>
      </c>
      <c r="AI120" s="46"/>
      <c r="AJ120" s="46"/>
    </row>
    <row r="121" spans="1:36" x14ac:dyDescent="0.4">
      <c r="A121" s="20">
        <f t="shared" si="43"/>
        <v>113</v>
      </c>
      <c r="B121" s="6" t="s">
        <v>648</v>
      </c>
      <c r="C121" t="s">
        <v>550</v>
      </c>
      <c r="E121" s="7">
        <f>SUM(G121:O121)</f>
        <v>486090.92</v>
      </c>
      <c r="F121" s="1">
        <v>100</v>
      </c>
      <c r="G121" s="106">
        <v>9730</v>
      </c>
      <c r="H121" s="106">
        <v>36484.379999999997</v>
      </c>
      <c r="I121" s="106"/>
      <c r="J121" s="106"/>
      <c r="K121" s="106">
        <v>81878.3</v>
      </c>
      <c r="L121" s="106"/>
      <c r="M121" s="106"/>
      <c r="N121" s="106"/>
      <c r="O121" s="106">
        <v>357998.24</v>
      </c>
      <c r="P121" s="46"/>
      <c r="Q121" s="7">
        <f t="shared" si="96"/>
        <v>91608.3</v>
      </c>
      <c r="R121" s="7">
        <f t="shared" si="97"/>
        <v>36484.379999999997</v>
      </c>
      <c r="S121" s="15">
        <f t="shared" si="98"/>
        <v>486090.92</v>
      </c>
      <c r="T121" s="46"/>
      <c r="U121" s="47">
        <v>301</v>
      </c>
      <c r="V121" s="42">
        <f>VLOOKUP($U121,AF!$B$43:$M$84,V$9)*G121</f>
        <v>880.56499999999994</v>
      </c>
      <c r="W121" s="42">
        <f>VLOOKUP($U121,AF!$B$43:$M$84,W$9)*H121</f>
        <v>3301.8363899999995</v>
      </c>
      <c r="X121" s="42">
        <f>VLOOKUP($U121,AF!$B$43:$M$84,X$9)*I121</f>
        <v>0</v>
      </c>
      <c r="Y121" s="42">
        <f>VLOOKUP($U121,AF!$B$43:$M$84,Y$9)*J121</f>
        <v>0</v>
      </c>
      <c r="Z121" s="42">
        <f>VLOOKUP($U121,AF!$B$43:$M$84,Z$9)*K121</f>
        <v>7409.9861499999997</v>
      </c>
      <c r="AA121" s="42">
        <f>VLOOKUP($U121,AF!$B$43:$M$84,AA$9)*L121</f>
        <v>0</v>
      </c>
      <c r="AB121" s="42">
        <f>VLOOKUP($U121,AF!$B$43:$M$84,AB$9)*M121</f>
        <v>0</v>
      </c>
      <c r="AC121" s="42">
        <f>VLOOKUP($U121,AF!$B$43:$M$84,AC$9)*N121</f>
        <v>0</v>
      </c>
      <c r="AD121" s="42">
        <f t="shared" si="99"/>
        <v>474498.53245999996</v>
      </c>
      <c r="AE121" s="46"/>
      <c r="AF121" s="7">
        <f t="shared" si="100"/>
        <v>8290.5511499999993</v>
      </c>
      <c r="AG121" s="7">
        <f t="shared" si="101"/>
        <v>3301.8363899999995</v>
      </c>
      <c r="AH121" s="42">
        <f t="shared" si="102"/>
        <v>486090.92</v>
      </c>
      <c r="AI121" s="46"/>
      <c r="AJ121" s="46"/>
    </row>
    <row r="122" spans="1:36" x14ac:dyDescent="0.4">
      <c r="A122" s="20">
        <f t="shared" ref="A122:A206" si="103">+A121+1</f>
        <v>114</v>
      </c>
      <c r="B122" s="6">
        <v>361</v>
      </c>
      <c r="C122" t="s">
        <v>29</v>
      </c>
      <c r="D122" t="s">
        <v>459</v>
      </c>
      <c r="E122" s="15">
        <f>'Form 1 WP'!S124-E123</f>
        <v>-0.42000000000001592</v>
      </c>
      <c r="F122" s="1">
        <v>101</v>
      </c>
      <c r="G122" s="7">
        <f>VLOOKUP($F122,AF!$B$43:$M$84,G$9)*$E122</f>
        <v>0</v>
      </c>
      <c r="H122" s="7">
        <f>VLOOKUP($F122,AF!$B$43:$M$84,H$9)*$E122</f>
        <v>0</v>
      </c>
      <c r="I122" s="7">
        <f>VLOOKUP($F122,AF!$B$43:$M$84,I$9)*$E122</f>
        <v>0</v>
      </c>
      <c r="J122" s="7">
        <f>VLOOKUP($F122,AF!$B$43:$M$84,J$9)*$E122</f>
        <v>0</v>
      </c>
      <c r="K122" s="7">
        <f>VLOOKUP($F122,AF!$B$43:$M$84,K$9)*$E122</f>
        <v>0</v>
      </c>
      <c r="L122" s="7">
        <f>VLOOKUP($F122,AF!$B$43:$M$84,L$9)*$E122</f>
        <v>0</v>
      </c>
      <c r="M122" s="7">
        <f>VLOOKUP($F122,AF!$B$43:$M$84,M$9)*$E122</f>
        <v>0</v>
      </c>
      <c r="N122" s="7">
        <f>VLOOKUP($F122,AF!$B$43:$M$84,N$9)*$E122</f>
        <v>0</v>
      </c>
      <c r="O122" s="7">
        <f>E122-SUM(G122:N122)</f>
        <v>-0.42000000000001592</v>
      </c>
      <c r="P122" s="46"/>
      <c r="Q122" s="7">
        <f t="shared" si="96"/>
        <v>0</v>
      </c>
      <c r="R122" s="7">
        <f t="shared" si="97"/>
        <v>0</v>
      </c>
      <c r="S122" s="15">
        <f t="shared" si="98"/>
        <v>-0.42000000000001592</v>
      </c>
      <c r="T122" s="46"/>
      <c r="U122" s="47">
        <v>301</v>
      </c>
      <c r="V122" s="42">
        <f>VLOOKUP($U122,AF!$B$43:$M$84,V$9)*G122</f>
        <v>0</v>
      </c>
      <c r="W122" s="42">
        <f>VLOOKUP($U122,AF!$B$43:$M$84,W$9)*H122</f>
        <v>0</v>
      </c>
      <c r="X122" s="42">
        <f>VLOOKUP($U122,AF!$B$43:$M$84,X$9)*I122</f>
        <v>0</v>
      </c>
      <c r="Y122" s="42">
        <f>VLOOKUP($U122,AF!$B$43:$M$84,Y$9)*J122</f>
        <v>0</v>
      </c>
      <c r="Z122" s="42">
        <f>VLOOKUP($U122,AF!$B$43:$M$84,Z$9)*K122</f>
        <v>0</v>
      </c>
      <c r="AA122" s="42">
        <f>VLOOKUP($U122,AF!$B$43:$M$84,AA$9)*L122</f>
        <v>0</v>
      </c>
      <c r="AB122" s="42">
        <f>VLOOKUP($U122,AF!$B$43:$M$84,AB$9)*M122</f>
        <v>0</v>
      </c>
      <c r="AC122" s="42">
        <f>VLOOKUP($U122,AF!$B$43:$M$84,AC$9)*N122</f>
        <v>0</v>
      </c>
      <c r="AD122" s="42">
        <f t="shared" si="99"/>
        <v>-0.42000000000001592</v>
      </c>
      <c r="AE122" s="46"/>
      <c r="AF122" s="7">
        <f t="shared" si="100"/>
        <v>0</v>
      </c>
      <c r="AG122" s="7">
        <f t="shared" si="101"/>
        <v>0</v>
      </c>
      <c r="AH122" s="42">
        <f t="shared" si="102"/>
        <v>-0.42000000000001592</v>
      </c>
      <c r="AI122" s="46"/>
      <c r="AJ122" s="46"/>
    </row>
    <row r="123" spans="1:36" x14ac:dyDescent="0.4">
      <c r="A123" s="20">
        <f t="shared" si="103"/>
        <v>115</v>
      </c>
      <c r="B123" s="6" t="s">
        <v>649</v>
      </c>
      <c r="C123" t="s">
        <v>552</v>
      </c>
      <c r="E123" s="7">
        <f>SUM(G123:O123)</f>
        <v>286.42</v>
      </c>
      <c r="F123" s="1">
        <v>100</v>
      </c>
      <c r="G123" s="106"/>
      <c r="H123" s="106"/>
      <c r="I123" s="106"/>
      <c r="J123" s="106"/>
      <c r="K123" s="106"/>
      <c r="L123" s="106"/>
      <c r="M123" s="106"/>
      <c r="N123" s="106"/>
      <c r="O123" s="106">
        <v>286.42</v>
      </c>
      <c r="P123" s="46"/>
      <c r="Q123" s="7">
        <f t="shared" si="96"/>
        <v>0</v>
      </c>
      <c r="R123" s="7">
        <f t="shared" si="97"/>
        <v>0</v>
      </c>
      <c r="S123" s="15">
        <f t="shared" si="98"/>
        <v>286.42</v>
      </c>
      <c r="T123" s="46"/>
      <c r="U123" s="47">
        <v>301</v>
      </c>
      <c r="V123" s="42">
        <f>VLOOKUP($U123,AF!$B$43:$M$84,V$9)*G123</f>
        <v>0</v>
      </c>
      <c r="W123" s="42">
        <f>VLOOKUP($U123,AF!$B$43:$M$84,W$9)*H123</f>
        <v>0</v>
      </c>
      <c r="X123" s="42">
        <f>VLOOKUP($U123,AF!$B$43:$M$84,X$9)*I123</f>
        <v>0</v>
      </c>
      <c r="Y123" s="42">
        <f>VLOOKUP($U123,AF!$B$43:$M$84,Y$9)*J123</f>
        <v>0</v>
      </c>
      <c r="Z123" s="42">
        <f>VLOOKUP($U123,AF!$B$43:$M$84,Z$9)*K123</f>
        <v>0</v>
      </c>
      <c r="AA123" s="42">
        <f>VLOOKUP($U123,AF!$B$43:$M$84,AA$9)*L123</f>
        <v>0</v>
      </c>
      <c r="AB123" s="42">
        <f>VLOOKUP($U123,AF!$B$43:$M$84,AB$9)*M123</f>
        <v>0</v>
      </c>
      <c r="AC123" s="42">
        <f>VLOOKUP($U123,AF!$B$43:$M$84,AC$9)*N123</f>
        <v>0</v>
      </c>
      <c r="AD123" s="42">
        <f t="shared" si="99"/>
        <v>286.42</v>
      </c>
      <c r="AE123" s="46"/>
      <c r="AF123" s="7">
        <f t="shared" si="100"/>
        <v>0</v>
      </c>
      <c r="AG123" s="7">
        <f t="shared" si="101"/>
        <v>0</v>
      </c>
      <c r="AH123" s="42">
        <f t="shared" si="102"/>
        <v>286.42</v>
      </c>
      <c r="AI123" s="46"/>
      <c r="AJ123" s="46"/>
    </row>
    <row r="124" spans="1:36" x14ac:dyDescent="0.4">
      <c r="A124" s="20">
        <f t="shared" si="103"/>
        <v>116</v>
      </c>
      <c r="B124" s="6">
        <v>362</v>
      </c>
      <c r="C124" t="s">
        <v>30</v>
      </c>
      <c r="D124" t="s">
        <v>460</v>
      </c>
      <c r="E124" s="15">
        <f>'Form 1 WP'!S125-E125</f>
        <v>-1.1500000059604645</v>
      </c>
      <c r="F124" s="1">
        <v>101</v>
      </c>
      <c r="G124" s="7">
        <f>VLOOKUP($F124,AF!$B$43:$M$84,G$9)*$E124</f>
        <v>0</v>
      </c>
      <c r="H124" s="7">
        <f>VLOOKUP($F124,AF!$B$43:$M$84,H$9)*$E124</f>
        <v>0</v>
      </c>
      <c r="I124" s="7">
        <f>VLOOKUP($F124,AF!$B$43:$M$84,I$9)*$E124</f>
        <v>0</v>
      </c>
      <c r="J124" s="7">
        <f>VLOOKUP($F124,AF!$B$43:$M$84,J$9)*$E124</f>
        <v>0</v>
      </c>
      <c r="K124" s="7">
        <f>VLOOKUP($F124,AF!$B$43:$M$84,K$9)*$E124</f>
        <v>0</v>
      </c>
      <c r="L124" s="7">
        <f>VLOOKUP($F124,AF!$B$43:$M$84,L$9)*$E124</f>
        <v>0</v>
      </c>
      <c r="M124" s="7">
        <f>VLOOKUP($F124,AF!$B$43:$M$84,M$9)*$E124</f>
        <v>0</v>
      </c>
      <c r="N124" s="7">
        <f>VLOOKUP($F124,AF!$B$43:$M$84,N$9)*$E124</f>
        <v>0</v>
      </c>
      <c r="O124" s="7">
        <f>E124-SUM(G124:N124)</f>
        <v>-1.1500000059604645</v>
      </c>
      <c r="P124" s="46"/>
      <c r="Q124" s="7">
        <f t="shared" si="96"/>
        <v>0</v>
      </c>
      <c r="R124" s="7">
        <f t="shared" si="97"/>
        <v>0</v>
      </c>
      <c r="S124" s="15">
        <f t="shared" si="98"/>
        <v>-1.1500000059604645</v>
      </c>
      <c r="T124" s="46"/>
      <c r="U124" s="47">
        <v>301</v>
      </c>
      <c r="V124" s="42">
        <f>VLOOKUP($U124,AF!$B$43:$M$84,V$9)*G124</f>
        <v>0</v>
      </c>
      <c r="W124" s="42">
        <f>VLOOKUP($U124,AF!$B$43:$M$84,W$9)*H124</f>
        <v>0</v>
      </c>
      <c r="X124" s="42">
        <f>VLOOKUP($U124,AF!$B$43:$M$84,X$9)*I124</f>
        <v>0</v>
      </c>
      <c r="Y124" s="42">
        <f>VLOOKUP($U124,AF!$B$43:$M$84,Y$9)*J124</f>
        <v>0</v>
      </c>
      <c r="Z124" s="42">
        <f>VLOOKUP($U124,AF!$B$43:$M$84,Z$9)*K124</f>
        <v>0</v>
      </c>
      <c r="AA124" s="42">
        <f>VLOOKUP($U124,AF!$B$43:$M$84,AA$9)*L124</f>
        <v>0</v>
      </c>
      <c r="AB124" s="42">
        <f>VLOOKUP($U124,AF!$B$43:$M$84,AB$9)*M124</f>
        <v>0</v>
      </c>
      <c r="AC124" s="42">
        <f>VLOOKUP($U124,AF!$B$43:$M$84,AC$9)*N124</f>
        <v>0</v>
      </c>
      <c r="AD124" s="42">
        <f t="shared" si="99"/>
        <v>-1.1500000059604645</v>
      </c>
      <c r="AE124" s="46"/>
      <c r="AF124" s="7">
        <f t="shared" si="100"/>
        <v>0</v>
      </c>
      <c r="AG124" s="7">
        <f t="shared" si="101"/>
        <v>0</v>
      </c>
      <c r="AH124" s="42">
        <f t="shared" si="102"/>
        <v>-1.1500000059604645</v>
      </c>
      <c r="AI124" s="46"/>
      <c r="AJ124" s="46"/>
    </row>
    <row r="125" spans="1:36" x14ac:dyDescent="0.4">
      <c r="A125" s="20">
        <f t="shared" si="103"/>
        <v>117</v>
      </c>
      <c r="B125" s="6" t="s">
        <v>650</v>
      </c>
      <c r="C125" t="s">
        <v>554</v>
      </c>
      <c r="E125" s="7">
        <f>SUM(G125:O125)</f>
        <v>140733876.15000001</v>
      </c>
      <c r="F125" s="1">
        <v>100</v>
      </c>
      <c r="G125" s="106">
        <v>1301151</v>
      </c>
      <c r="H125" s="106">
        <v>17815306.5</v>
      </c>
      <c r="I125" s="106">
        <v>11473248.41</v>
      </c>
      <c r="J125" s="106"/>
      <c r="K125" s="106">
        <v>69942187.370000005</v>
      </c>
      <c r="L125" s="106"/>
      <c r="M125" s="106"/>
      <c r="N125" s="106"/>
      <c r="O125" s="106">
        <v>40201982.869999997</v>
      </c>
      <c r="P125" s="46"/>
      <c r="Q125" s="7">
        <f t="shared" si="96"/>
        <v>82716586.780000001</v>
      </c>
      <c r="R125" s="7">
        <f t="shared" si="97"/>
        <v>17815306.5</v>
      </c>
      <c r="S125" s="15">
        <f t="shared" si="98"/>
        <v>140733876.15000001</v>
      </c>
      <c r="T125" s="46"/>
      <c r="U125" s="47">
        <v>301</v>
      </c>
      <c r="V125" s="42">
        <f>VLOOKUP($U125,AF!$B$43:$M$84,V$9)*G125</f>
        <v>117754.1655</v>
      </c>
      <c r="W125" s="42">
        <f>VLOOKUP($U125,AF!$B$43:$M$84,W$9)*H125</f>
        <v>1612285.2382499999</v>
      </c>
      <c r="X125" s="42">
        <f>VLOOKUP($U125,AF!$B$43:$M$84,X$9)*I125</f>
        <v>1038328.981105</v>
      </c>
      <c r="Y125" s="42">
        <f>VLOOKUP($U125,AF!$B$43:$M$84,Y$9)*J125</f>
        <v>0</v>
      </c>
      <c r="Z125" s="42">
        <f>VLOOKUP($U125,AF!$B$43:$M$84,Z$9)*K125</f>
        <v>6329767.9569850005</v>
      </c>
      <c r="AA125" s="42">
        <f>VLOOKUP($U125,AF!$B$43:$M$84,AA$9)*L125</f>
        <v>0</v>
      </c>
      <c r="AB125" s="42">
        <f>VLOOKUP($U125,AF!$B$43:$M$84,AB$9)*M125</f>
        <v>0</v>
      </c>
      <c r="AC125" s="42">
        <f>VLOOKUP($U125,AF!$B$43:$M$84,AC$9)*N125</f>
        <v>0</v>
      </c>
      <c r="AD125" s="42">
        <f t="shared" si="99"/>
        <v>131635739.80816001</v>
      </c>
      <c r="AE125" s="46"/>
      <c r="AF125" s="7">
        <f t="shared" si="100"/>
        <v>7485851.1035900004</v>
      </c>
      <c r="AG125" s="7">
        <f t="shared" si="101"/>
        <v>1612285.2382499999</v>
      </c>
      <c r="AH125" s="42">
        <f t="shared" si="102"/>
        <v>140733876.15000001</v>
      </c>
      <c r="AI125" s="46"/>
      <c r="AJ125" s="46"/>
    </row>
    <row r="126" spans="1:36" x14ac:dyDescent="0.4">
      <c r="A126" s="20">
        <f t="shared" si="103"/>
        <v>118</v>
      </c>
      <c r="B126" s="6">
        <v>363.1</v>
      </c>
      <c r="C126" t="s">
        <v>483</v>
      </c>
      <c r="D126" t="s">
        <v>1095</v>
      </c>
      <c r="E126" s="15">
        <f>'Form 1 WP'!S126-E127</f>
        <v>0</v>
      </c>
      <c r="F126" s="1">
        <v>101</v>
      </c>
      <c r="G126" s="7">
        <f>VLOOKUP($F126,AF!$B$43:$M$84,G$9)*$E126</f>
        <v>0</v>
      </c>
      <c r="H126" s="7">
        <f>VLOOKUP($F126,AF!$B$43:$M$84,H$9)*$E126</f>
        <v>0</v>
      </c>
      <c r="I126" s="7">
        <f>VLOOKUP($F126,AF!$B$43:$M$84,I$9)*$E126</f>
        <v>0</v>
      </c>
      <c r="J126" s="7">
        <f>VLOOKUP($F126,AF!$B$43:$M$84,J$9)*$E126</f>
        <v>0</v>
      </c>
      <c r="K126" s="7">
        <f>VLOOKUP($F126,AF!$B$43:$M$84,K$9)*$E126</f>
        <v>0</v>
      </c>
      <c r="L126" s="7">
        <f>VLOOKUP($F126,AF!$B$43:$M$84,L$9)*$E126</f>
        <v>0</v>
      </c>
      <c r="M126" s="7">
        <f>VLOOKUP($F126,AF!$B$43:$M$84,M$9)*$E126</f>
        <v>0</v>
      </c>
      <c r="N126" s="7">
        <f>VLOOKUP($F126,AF!$B$43:$M$84,N$9)*$E126</f>
        <v>0</v>
      </c>
      <c r="O126" s="7">
        <f t="shared" ref="O126" si="104">E126-SUM(G126:N126)</f>
        <v>0</v>
      </c>
      <c r="P126" s="46"/>
      <c r="Q126" s="7">
        <f t="shared" ref="Q126:Q131" si="105">+M126+K126+I126+G126</f>
        <v>0</v>
      </c>
      <c r="R126" s="7">
        <f t="shared" ref="R126:R131" si="106">+N126+L126+J126+H126</f>
        <v>0</v>
      </c>
      <c r="S126" s="15">
        <f t="shared" ref="S126:S131" si="107">Q126+R126+O126</f>
        <v>0</v>
      </c>
      <c r="T126" s="46"/>
      <c r="U126" s="47">
        <v>301</v>
      </c>
      <c r="V126" s="42">
        <f>VLOOKUP($U126,AF!$B$43:$M$84,V$9)*G126</f>
        <v>0</v>
      </c>
      <c r="W126" s="42">
        <f>VLOOKUP($U126,AF!$B$43:$M$84,W$9)*H126</f>
        <v>0</v>
      </c>
      <c r="X126" s="42">
        <f>VLOOKUP($U126,AF!$B$43:$M$84,X$9)*I126</f>
        <v>0</v>
      </c>
      <c r="Y126" s="42">
        <f>VLOOKUP($U126,AF!$B$43:$M$84,Y$9)*J126</f>
        <v>0</v>
      </c>
      <c r="Z126" s="42">
        <f>VLOOKUP($U126,AF!$B$43:$M$84,Z$9)*K126</f>
        <v>0</v>
      </c>
      <c r="AA126" s="42">
        <f>VLOOKUP($U126,AF!$B$43:$M$84,AA$9)*L126</f>
        <v>0</v>
      </c>
      <c r="AB126" s="42">
        <f>VLOOKUP($U126,AF!$B$43:$M$84,AB$9)*M126</f>
        <v>0</v>
      </c>
      <c r="AC126" s="42">
        <f>VLOOKUP($U126,AF!$B$43:$M$84,AC$9)*N126</f>
        <v>0</v>
      </c>
      <c r="AD126" s="42">
        <f t="shared" ref="AD126:AD131" si="108">E126-SUM(V126:AC126)</f>
        <v>0</v>
      </c>
      <c r="AE126" s="46"/>
      <c r="AF126" s="7">
        <f t="shared" ref="AF126:AF131" si="109">+AB126+Z126+X126+V126</f>
        <v>0</v>
      </c>
      <c r="AG126" s="7">
        <f t="shared" ref="AG126:AG131" si="110">+AC126+AA126+Y126+W126</f>
        <v>0</v>
      </c>
      <c r="AH126" s="42">
        <f t="shared" ref="AH126:AH131" si="111">+AF126+AG126+AD126</f>
        <v>0</v>
      </c>
      <c r="AI126" s="46"/>
      <c r="AJ126" s="46"/>
    </row>
    <row r="127" spans="1:36" x14ac:dyDescent="0.4">
      <c r="A127" s="20">
        <f t="shared" si="103"/>
        <v>119</v>
      </c>
      <c r="B127" s="6" t="s">
        <v>1092</v>
      </c>
      <c r="C127" t="s">
        <v>1086</v>
      </c>
      <c r="E127" s="7">
        <f t="shared" ref="E127" si="112">SUM(G127:O127)</f>
        <v>0</v>
      </c>
      <c r="F127" s="1">
        <v>100</v>
      </c>
      <c r="G127" s="106"/>
      <c r="H127" s="106"/>
      <c r="I127" s="106"/>
      <c r="J127" s="106"/>
      <c r="K127" s="106"/>
      <c r="L127" s="106"/>
      <c r="M127" s="106"/>
      <c r="N127" s="106"/>
      <c r="O127" s="106"/>
      <c r="P127" s="46"/>
      <c r="Q127" s="7">
        <f t="shared" si="105"/>
        <v>0</v>
      </c>
      <c r="R127" s="7">
        <f t="shared" si="106"/>
        <v>0</v>
      </c>
      <c r="S127" s="15">
        <f t="shared" si="107"/>
        <v>0</v>
      </c>
      <c r="T127" s="46"/>
      <c r="U127" s="47">
        <v>301</v>
      </c>
      <c r="V127" s="42">
        <f>VLOOKUP($U127,AF!$B$43:$M$84,V$9)*G127</f>
        <v>0</v>
      </c>
      <c r="W127" s="42">
        <f>VLOOKUP($U127,AF!$B$43:$M$84,W$9)*H127</f>
        <v>0</v>
      </c>
      <c r="X127" s="42">
        <f>VLOOKUP($U127,AF!$B$43:$M$84,X$9)*I127</f>
        <v>0</v>
      </c>
      <c r="Y127" s="42">
        <f>VLOOKUP($U127,AF!$B$43:$M$84,Y$9)*J127</f>
        <v>0</v>
      </c>
      <c r="Z127" s="42">
        <f>VLOOKUP($U127,AF!$B$43:$M$84,Z$9)*K127</f>
        <v>0</v>
      </c>
      <c r="AA127" s="42">
        <f>VLOOKUP($U127,AF!$B$43:$M$84,AA$9)*L127</f>
        <v>0</v>
      </c>
      <c r="AB127" s="42">
        <f>VLOOKUP($U127,AF!$B$43:$M$84,AB$9)*M127</f>
        <v>0</v>
      </c>
      <c r="AC127" s="42">
        <f>VLOOKUP($U127,AF!$B$43:$M$84,AC$9)*N127</f>
        <v>0</v>
      </c>
      <c r="AD127" s="42">
        <f t="shared" si="108"/>
        <v>0</v>
      </c>
      <c r="AE127" s="46"/>
      <c r="AF127" s="7">
        <f t="shared" si="109"/>
        <v>0</v>
      </c>
      <c r="AG127" s="7">
        <f t="shared" si="110"/>
        <v>0</v>
      </c>
      <c r="AH127" s="42">
        <f t="shared" si="111"/>
        <v>0</v>
      </c>
      <c r="AI127" s="46"/>
      <c r="AJ127" s="46"/>
    </row>
    <row r="128" spans="1:36" x14ac:dyDescent="0.4">
      <c r="A128" s="20">
        <f t="shared" si="103"/>
        <v>120</v>
      </c>
      <c r="B128" s="6">
        <v>363.2</v>
      </c>
      <c r="C128" t="s">
        <v>485</v>
      </c>
      <c r="D128" t="s">
        <v>1096</v>
      </c>
      <c r="E128" s="15">
        <f>'Form 1 WP'!S127-E129</f>
        <v>0</v>
      </c>
      <c r="F128" s="1">
        <v>101</v>
      </c>
      <c r="G128" s="7">
        <f>VLOOKUP($F128,AF!$B$43:$M$84,G$9)*$E128</f>
        <v>0</v>
      </c>
      <c r="H128" s="7">
        <f>VLOOKUP($F128,AF!$B$43:$M$84,H$9)*$E128</f>
        <v>0</v>
      </c>
      <c r="I128" s="7">
        <f>VLOOKUP($F128,AF!$B$43:$M$84,I$9)*$E128</f>
        <v>0</v>
      </c>
      <c r="J128" s="7">
        <f>VLOOKUP($F128,AF!$B$43:$M$84,J$9)*$E128</f>
        <v>0</v>
      </c>
      <c r="K128" s="7">
        <f>VLOOKUP($F128,AF!$B$43:$M$84,K$9)*$E128</f>
        <v>0</v>
      </c>
      <c r="L128" s="7">
        <f>VLOOKUP($F128,AF!$B$43:$M$84,L$9)*$E128</f>
        <v>0</v>
      </c>
      <c r="M128" s="7">
        <f>VLOOKUP($F128,AF!$B$43:$M$84,M$9)*$E128</f>
        <v>0</v>
      </c>
      <c r="N128" s="7">
        <f>VLOOKUP($F128,AF!$B$43:$M$84,N$9)*$E128</f>
        <v>0</v>
      </c>
      <c r="O128" s="7">
        <f t="shared" ref="O128" si="113">E128-SUM(G128:N128)</f>
        <v>0</v>
      </c>
      <c r="P128" s="46"/>
      <c r="Q128" s="7">
        <f t="shared" si="105"/>
        <v>0</v>
      </c>
      <c r="R128" s="7">
        <f t="shared" si="106"/>
        <v>0</v>
      </c>
      <c r="S128" s="15">
        <f t="shared" si="107"/>
        <v>0</v>
      </c>
      <c r="T128" s="46"/>
      <c r="U128" s="47">
        <v>301</v>
      </c>
      <c r="V128" s="42">
        <f>VLOOKUP($U128,AF!$B$43:$M$84,V$9)*G128</f>
        <v>0</v>
      </c>
      <c r="W128" s="42">
        <f>VLOOKUP($U128,AF!$B$43:$M$84,W$9)*H128</f>
        <v>0</v>
      </c>
      <c r="X128" s="42">
        <f>VLOOKUP($U128,AF!$B$43:$M$84,X$9)*I128</f>
        <v>0</v>
      </c>
      <c r="Y128" s="42">
        <f>VLOOKUP($U128,AF!$B$43:$M$84,Y$9)*J128</f>
        <v>0</v>
      </c>
      <c r="Z128" s="42">
        <f>VLOOKUP($U128,AF!$B$43:$M$84,Z$9)*K128</f>
        <v>0</v>
      </c>
      <c r="AA128" s="42">
        <f>VLOOKUP($U128,AF!$B$43:$M$84,AA$9)*L128</f>
        <v>0</v>
      </c>
      <c r="AB128" s="42">
        <f>VLOOKUP($U128,AF!$B$43:$M$84,AB$9)*M128</f>
        <v>0</v>
      </c>
      <c r="AC128" s="42">
        <f>VLOOKUP($U128,AF!$B$43:$M$84,AC$9)*N128</f>
        <v>0</v>
      </c>
      <c r="AD128" s="42">
        <f t="shared" si="108"/>
        <v>0</v>
      </c>
      <c r="AE128" s="46"/>
      <c r="AF128" s="7">
        <f t="shared" si="109"/>
        <v>0</v>
      </c>
      <c r="AG128" s="7">
        <f t="shared" si="110"/>
        <v>0</v>
      </c>
      <c r="AH128" s="42">
        <f t="shared" si="111"/>
        <v>0</v>
      </c>
      <c r="AI128" s="46"/>
      <c r="AJ128" s="46"/>
    </row>
    <row r="129" spans="1:36" x14ac:dyDescent="0.4">
      <c r="A129" s="20">
        <f t="shared" si="103"/>
        <v>121</v>
      </c>
      <c r="B129" s="6" t="s">
        <v>1093</v>
      </c>
      <c r="C129" t="s">
        <v>1087</v>
      </c>
      <c r="E129" s="7">
        <f t="shared" ref="E129" si="114">SUM(G129:O129)</f>
        <v>0</v>
      </c>
      <c r="F129" s="1">
        <v>100</v>
      </c>
      <c r="G129" s="106"/>
      <c r="H129" s="106"/>
      <c r="I129" s="106"/>
      <c r="J129" s="106"/>
      <c r="K129" s="106"/>
      <c r="L129" s="106"/>
      <c r="M129" s="106"/>
      <c r="N129" s="106"/>
      <c r="O129" s="106"/>
      <c r="P129" s="46"/>
      <c r="Q129" s="7">
        <f t="shared" si="105"/>
        <v>0</v>
      </c>
      <c r="R129" s="7">
        <f t="shared" si="106"/>
        <v>0</v>
      </c>
      <c r="S129" s="15">
        <f t="shared" si="107"/>
        <v>0</v>
      </c>
      <c r="T129" s="46"/>
      <c r="U129" s="47">
        <v>301</v>
      </c>
      <c r="V129" s="42">
        <f>VLOOKUP($U129,AF!$B$43:$M$84,V$9)*G129</f>
        <v>0</v>
      </c>
      <c r="W129" s="42">
        <f>VLOOKUP($U129,AF!$B$43:$M$84,W$9)*H129</f>
        <v>0</v>
      </c>
      <c r="X129" s="42">
        <f>VLOOKUP($U129,AF!$B$43:$M$84,X$9)*I129</f>
        <v>0</v>
      </c>
      <c r="Y129" s="42">
        <f>VLOOKUP($U129,AF!$B$43:$M$84,Y$9)*J129</f>
        <v>0</v>
      </c>
      <c r="Z129" s="42">
        <f>VLOOKUP($U129,AF!$B$43:$M$84,Z$9)*K129</f>
        <v>0</v>
      </c>
      <c r="AA129" s="42">
        <f>VLOOKUP($U129,AF!$B$43:$M$84,AA$9)*L129</f>
        <v>0</v>
      </c>
      <c r="AB129" s="42">
        <f>VLOOKUP($U129,AF!$B$43:$M$84,AB$9)*M129</f>
        <v>0</v>
      </c>
      <c r="AC129" s="42">
        <f>VLOOKUP($U129,AF!$B$43:$M$84,AC$9)*N129</f>
        <v>0</v>
      </c>
      <c r="AD129" s="42">
        <f t="shared" si="108"/>
        <v>0</v>
      </c>
      <c r="AE129" s="46"/>
      <c r="AF129" s="7">
        <f t="shared" si="109"/>
        <v>0</v>
      </c>
      <c r="AG129" s="7">
        <f t="shared" si="110"/>
        <v>0</v>
      </c>
      <c r="AH129" s="42">
        <f t="shared" si="111"/>
        <v>0</v>
      </c>
      <c r="AI129" s="46"/>
      <c r="AJ129" s="46"/>
    </row>
    <row r="130" spans="1:36" x14ac:dyDescent="0.4">
      <c r="A130" s="20">
        <f t="shared" si="103"/>
        <v>122</v>
      </c>
      <c r="B130" s="6">
        <v>363.3</v>
      </c>
      <c r="C130" t="s">
        <v>88</v>
      </c>
      <c r="D130" t="s">
        <v>1097</v>
      </c>
      <c r="E130" s="15">
        <f>'Form 1 WP'!S128-E131</f>
        <v>0</v>
      </c>
      <c r="F130" s="1">
        <v>101</v>
      </c>
      <c r="G130" s="7">
        <f>VLOOKUP($F130,AF!$B$43:$M$84,G$9)*$E130</f>
        <v>0</v>
      </c>
      <c r="H130" s="7">
        <f>VLOOKUP($F130,AF!$B$43:$M$84,H$9)*$E130</f>
        <v>0</v>
      </c>
      <c r="I130" s="7">
        <f>VLOOKUP($F130,AF!$B$43:$M$84,I$9)*$E130</f>
        <v>0</v>
      </c>
      <c r="J130" s="7">
        <f>VLOOKUP($F130,AF!$B$43:$M$84,J$9)*$E130</f>
        <v>0</v>
      </c>
      <c r="K130" s="7">
        <f>VLOOKUP($F130,AF!$B$43:$M$84,K$9)*$E130</f>
        <v>0</v>
      </c>
      <c r="L130" s="7">
        <f>VLOOKUP($F130,AF!$B$43:$M$84,L$9)*$E130</f>
        <v>0</v>
      </c>
      <c r="M130" s="7">
        <f>VLOOKUP($F130,AF!$B$43:$M$84,M$9)*$E130</f>
        <v>0</v>
      </c>
      <c r="N130" s="7">
        <f>VLOOKUP($F130,AF!$B$43:$M$84,N$9)*$E130</f>
        <v>0</v>
      </c>
      <c r="O130" s="7">
        <f t="shared" ref="O130" si="115">E130-SUM(G130:N130)</f>
        <v>0</v>
      </c>
      <c r="P130" s="46"/>
      <c r="Q130" s="7">
        <f t="shared" si="105"/>
        <v>0</v>
      </c>
      <c r="R130" s="7">
        <f t="shared" si="106"/>
        <v>0</v>
      </c>
      <c r="S130" s="15">
        <f t="shared" si="107"/>
        <v>0</v>
      </c>
      <c r="T130" s="46"/>
      <c r="U130" s="47">
        <v>301</v>
      </c>
      <c r="V130" s="42">
        <f>VLOOKUP($U130,AF!$B$43:$M$84,V$9)*G130</f>
        <v>0</v>
      </c>
      <c r="W130" s="42">
        <f>VLOOKUP($U130,AF!$B$43:$M$84,W$9)*H130</f>
        <v>0</v>
      </c>
      <c r="X130" s="42">
        <f>VLOOKUP($U130,AF!$B$43:$M$84,X$9)*I130</f>
        <v>0</v>
      </c>
      <c r="Y130" s="42">
        <f>VLOOKUP($U130,AF!$B$43:$M$84,Y$9)*J130</f>
        <v>0</v>
      </c>
      <c r="Z130" s="42">
        <f>VLOOKUP($U130,AF!$B$43:$M$84,Z$9)*K130</f>
        <v>0</v>
      </c>
      <c r="AA130" s="42">
        <f>VLOOKUP($U130,AF!$B$43:$M$84,AA$9)*L130</f>
        <v>0</v>
      </c>
      <c r="AB130" s="42">
        <f>VLOOKUP($U130,AF!$B$43:$M$84,AB$9)*M130</f>
        <v>0</v>
      </c>
      <c r="AC130" s="42">
        <f>VLOOKUP($U130,AF!$B$43:$M$84,AC$9)*N130</f>
        <v>0</v>
      </c>
      <c r="AD130" s="42">
        <f t="shared" si="108"/>
        <v>0</v>
      </c>
      <c r="AE130" s="46"/>
      <c r="AF130" s="7">
        <f t="shared" si="109"/>
        <v>0</v>
      </c>
      <c r="AG130" s="7">
        <f t="shared" si="110"/>
        <v>0</v>
      </c>
      <c r="AH130" s="42">
        <f t="shared" si="111"/>
        <v>0</v>
      </c>
      <c r="AI130" s="46"/>
      <c r="AJ130" s="46"/>
    </row>
    <row r="131" spans="1:36" x14ac:dyDescent="0.4">
      <c r="A131" s="20">
        <f t="shared" si="103"/>
        <v>123</v>
      </c>
      <c r="B131" s="6" t="s">
        <v>1094</v>
      </c>
      <c r="C131" t="s">
        <v>1088</v>
      </c>
      <c r="E131" s="7">
        <f t="shared" ref="E131" si="116">SUM(G131:O131)</f>
        <v>0</v>
      </c>
      <c r="F131" s="1">
        <v>100</v>
      </c>
      <c r="G131" s="106"/>
      <c r="H131" s="106"/>
      <c r="I131" s="106"/>
      <c r="J131" s="106"/>
      <c r="K131" s="106"/>
      <c r="L131" s="106"/>
      <c r="M131" s="106"/>
      <c r="N131" s="106"/>
      <c r="O131" s="106"/>
      <c r="P131" s="46"/>
      <c r="Q131" s="7">
        <f t="shared" si="105"/>
        <v>0</v>
      </c>
      <c r="R131" s="7">
        <f t="shared" si="106"/>
        <v>0</v>
      </c>
      <c r="S131" s="15">
        <f t="shared" si="107"/>
        <v>0</v>
      </c>
      <c r="T131" s="46"/>
      <c r="U131" s="47">
        <v>301</v>
      </c>
      <c r="V131" s="42">
        <f>VLOOKUP($U131,AF!$B$43:$M$84,V$9)*G131</f>
        <v>0</v>
      </c>
      <c r="W131" s="42">
        <f>VLOOKUP($U131,AF!$B$43:$M$84,W$9)*H131</f>
        <v>0</v>
      </c>
      <c r="X131" s="42">
        <f>VLOOKUP($U131,AF!$B$43:$M$84,X$9)*I131</f>
        <v>0</v>
      </c>
      <c r="Y131" s="42">
        <f>VLOOKUP($U131,AF!$B$43:$M$84,Y$9)*J131</f>
        <v>0</v>
      </c>
      <c r="Z131" s="42">
        <f>VLOOKUP($U131,AF!$B$43:$M$84,Z$9)*K131</f>
        <v>0</v>
      </c>
      <c r="AA131" s="42">
        <f>VLOOKUP($U131,AF!$B$43:$M$84,AA$9)*L131</f>
        <v>0</v>
      </c>
      <c r="AB131" s="42">
        <f>VLOOKUP($U131,AF!$B$43:$M$84,AB$9)*M131</f>
        <v>0</v>
      </c>
      <c r="AC131" s="42">
        <f>VLOOKUP($U131,AF!$B$43:$M$84,AC$9)*N131</f>
        <v>0</v>
      </c>
      <c r="AD131" s="42">
        <f t="shared" si="108"/>
        <v>0</v>
      </c>
      <c r="AE131" s="46"/>
      <c r="AF131" s="7">
        <f t="shared" si="109"/>
        <v>0</v>
      </c>
      <c r="AG131" s="7">
        <f t="shared" si="110"/>
        <v>0</v>
      </c>
      <c r="AH131" s="42">
        <f t="shared" si="111"/>
        <v>0</v>
      </c>
      <c r="AI131" s="46"/>
      <c r="AJ131" s="46"/>
    </row>
    <row r="132" spans="1:36" x14ac:dyDescent="0.4">
      <c r="A132" s="20">
        <f t="shared" si="103"/>
        <v>124</v>
      </c>
      <c r="B132" s="6">
        <v>364</v>
      </c>
      <c r="C132" t="s">
        <v>461</v>
      </c>
      <c r="D132" t="s">
        <v>462</v>
      </c>
      <c r="E132" s="15">
        <f>'Form 1 WP'!S129-E133</f>
        <v>0.11000000000001364</v>
      </c>
      <c r="F132" s="1">
        <v>101</v>
      </c>
      <c r="G132" s="7">
        <f>VLOOKUP($F132,AF!$B$43:$M$84,G$9)*$E132</f>
        <v>0</v>
      </c>
      <c r="H132" s="7">
        <f>VLOOKUP($F132,AF!$B$43:$M$84,H$9)*$E132</f>
        <v>0</v>
      </c>
      <c r="I132" s="7">
        <f>VLOOKUP($F132,AF!$B$43:$M$84,I$9)*$E132</f>
        <v>0</v>
      </c>
      <c r="J132" s="7">
        <f>VLOOKUP($F132,AF!$B$43:$M$84,J$9)*$E132</f>
        <v>0</v>
      </c>
      <c r="K132" s="7">
        <f>VLOOKUP($F132,AF!$B$43:$M$84,K$9)*$E132</f>
        <v>0</v>
      </c>
      <c r="L132" s="7">
        <f>VLOOKUP($F132,AF!$B$43:$M$84,L$9)*$E132</f>
        <v>0</v>
      </c>
      <c r="M132" s="7">
        <f>VLOOKUP($F132,AF!$B$43:$M$84,M$9)*$E132</f>
        <v>0</v>
      </c>
      <c r="N132" s="7">
        <f>VLOOKUP($F132,AF!$B$43:$M$84,N$9)*$E132</f>
        <v>0</v>
      </c>
      <c r="O132" s="7">
        <f>E132-SUM(G132:N132)</f>
        <v>0.11000000000001364</v>
      </c>
      <c r="P132" s="46"/>
      <c r="Q132" s="7">
        <f t="shared" si="96"/>
        <v>0</v>
      </c>
      <c r="R132" s="7">
        <f t="shared" si="97"/>
        <v>0</v>
      </c>
      <c r="S132" s="15">
        <f t="shared" si="98"/>
        <v>0.11000000000001364</v>
      </c>
      <c r="T132" s="46"/>
      <c r="U132" s="47">
        <v>302</v>
      </c>
      <c r="V132" s="42">
        <f>VLOOKUP($U132,AF!$B$43:$M$84,V$9)*G132</f>
        <v>0</v>
      </c>
      <c r="W132" s="42">
        <f>VLOOKUP($U132,AF!$B$43:$M$84,W$9)*H132</f>
        <v>0</v>
      </c>
      <c r="X132" s="42">
        <f>VLOOKUP($U132,AF!$B$43:$M$84,X$9)*I132</f>
        <v>0</v>
      </c>
      <c r="Y132" s="42">
        <f>VLOOKUP($U132,AF!$B$43:$M$84,Y$9)*J132</f>
        <v>0</v>
      </c>
      <c r="Z132" s="42">
        <f>VLOOKUP($U132,AF!$B$43:$M$84,Z$9)*K132</f>
        <v>0</v>
      </c>
      <c r="AA132" s="42">
        <f>VLOOKUP($U132,AF!$B$43:$M$84,AA$9)*L132</f>
        <v>0</v>
      </c>
      <c r="AB132" s="42">
        <f>VLOOKUP($U132,AF!$B$43:$M$84,AB$9)*M132</f>
        <v>0</v>
      </c>
      <c r="AC132" s="42">
        <f>VLOOKUP($U132,AF!$B$43:$M$84,AC$9)*N132</f>
        <v>0</v>
      </c>
      <c r="AD132" s="42">
        <f t="shared" si="99"/>
        <v>0.11000000000001364</v>
      </c>
      <c r="AE132" s="46"/>
      <c r="AF132" s="7">
        <f t="shared" si="100"/>
        <v>0</v>
      </c>
      <c r="AG132" s="7">
        <f t="shared" si="101"/>
        <v>0</v>
      </c>
      <c r="AH132" s="42">
        <f t="shared" si="102"/>
        <v>0.11000000000001364</v>
      </c>
      <c r="AI132" s="46"/>
      <c r="AJ132" s="46"/>
    </row>
    <row r="133" spans="1:36" x14ac:dyDescent="0.4">
      <c r="A133" s="20">
        <f t="shared" si="103"/>
        <v>125</v>
      </c>
      <c r="B133" s="6" t="s">
        <v>651</v>
      </c>
      <c r="C133" t="s">
        <v>652</v>
      </c>
      <c r="E133" s="7">
        <f>SUM(G133:O133)</f>
        <v>509.89</v>
      </c>
      <c r="F133" s="1">
        <v>100</v>
      </c>
      <c r="G133" s="106"/>
      <c r="H133" s="106"/>
      <c r="I133" s="106">
        <v>509.89</v>
      </c>
      <c r="J133" s="106"/>
      <c r="K133" s="106"/>
      <c r="L133" s="106"/>
      <c r="M133" s="106"/>
      <c r="N133" s="106"/>
      <c r="O133" s="106"/>
      <c r="P133" s="46"/>
      <c r="Q133" s="7">
        <f t="shared" si="96"/>
        <v>509.89</v>
      </c>
      <c r="R133" s="7">
        <f t="shared" si="97"/>
        <v>0</v>
      </c>
      <c r="S133" s="15">
        <f t="shared" si="98"/>
        <v>509.89</v>
      </c>
      <c r="T133" s="46"/>
      <c r="U133" s="47">
        <v>302</v>
      </c>
      <c r="V133" s="42">
        <f>VLOOKUP($U133,AF!$B$43:$M$84,V$9)*G133</f>
        <v>0</v>
      </c>
      <c r="W133" s="42">
        <f>VLOOKUP($U133,AF!$B$43:$M$84,W$9)*H133</f>
        <v>0</v>
      </c>
      <c r="X133" s="42">
        <f>VLOOKUP($U133,AF!$B$43:$M$84,X$9)*I133</f>
        <v>0</v>
      </c>
      <c r="Y133" s="42">
        <f>VLOOKUP($U133,AF!$B$43:$M$84,Y$9)*J133</f>
        <v>0</v>
      </c>
      <c r="Z133" s="42">
        <f>VLOOKUP($U133,AF!$B$43:$M$84,Z$9)*K133</f>
        <v>0</v>
      </c>
      <c r="AA133" s="42">
        <f>VLOOKUP($U133,AF!$B$43:$M$84,AA$9)*L133</f>
        <v>0</v>
      </c>
      <c r="AB133" s="42">
        <f>VLOOKUP($U133,AF!$B$43:$M$84,AB$9)*M133</f>
        <v>0</v>
      </c>
      <c r="AC133" s="42">
        <f>VLOOKUP($U133,AF!$B$43:$M$84,AC$9)*N133</f>
        <v>0</v>
      </c>
      <c r="AD133" s="42">
        <f t="shared" si="99"/>
        <v>509.89</v>
      </c>
      <c r="AE133" s="46"/>
      <c r="AF133" s="7">
        <f t="shared" si="100"/>
        <v>0</v>
      </c>
      <c r="AG133" s="7">
        <f t="shared" si="101"/>
        <v>0</v>
      </c>
      <c r="AH133" s="42">
        <f t="shared" si="102"/>
        <v>509.89</v>
      </c>
      <c r="AI133" s="46"/>
      <c r="AJ133" s="46"/>
    </row>
    <row r="134" spans="1:36" x14ac:dyDescent="0.4">
      <c r="A134" s="20">
        <f t="shared" si="103"/>
        <v>126</v>
      </c>
      <c r="B134" s="6">
        <v>365</v>
      </c>
      <c r="C134" t="s">
        <v>457</v>
      </c>
      <c r="D134" t="s">
        <v>463</v>
      </c>
      <c r="E134" s="15">
        <f>'Form 1 WP'!S130-E135</f>
        <v>-2.0000000004074536E-2</v>
      </c>
      <c r="F134" s="1">
        <v>101</v>
      </c>
      <c r="G134" s="7">
        <f>VLOOKUP($F134,AF!$B$43:$M$84,G$9)*$E134</f>
        <v>0</v>
      </c>
      <c r="H134" s="7">
        <f>VLOOKUP($F134,AF!$B$43:$M$84,H$9)*$E134</f>
        <v>0</v>
      </c>
      <c r="I134" s="7">
        <f>VLOOKUP($F134,AF!$B$43:$M$84,I$9)*$E134</f>
        <v>0</v>
      </c>
      <c r="J134" s="7">
        <f>VLOOKUP($F134,AF!$B$43:$M$84,J$9)*$E134</f>
        <v>0</v>
      </c>
      <c r="K134" s="7">
        <f>VLOOKUP($F134,AF!$B$43:$M$84,K$9)*$E134</f>
        <v>0</v>
      </c>
      <c r="L134" s="7">
        <f>VLOOKUP($F134,AF!$B$43:$M$84,L$9)*$E134</f>
        <v>0</v>
      </c>
      <c r="M134" s="7">
        <f>VLOOKUP($F134,AF!$B$43:$M$84,M$9)*$E134</f>
        <v>0</v>
      </c>
      <c r="N134" s="7">
        <f>VLOOKUP($F134,AF!$B$43:$M$84,N$9)*$E134</f>
        <v>0</v>
      </c>
      <c r="O134" s="7">
        <f>E134-SUM(G134:N134)</f>
        <v>-2.0000000004074536E-2</v>
      </c>
      <c r="P134" s="46"/>
      <c r="Q134" s="7">
        <f t="shared" si="96"/>
        <v>0</v>
      </c>
      <c r="R134" s="7">
        <f t="shared" si="97"/>
        <v>0</v>
      </c>
      <c r="S134" s="15">
        <f t="shared" si="98"/>
        <v>-2.0000000004074536E-2</v>
      </c>
      <c r="T134" s="46"/>
      <c r="U134" s="47">
        <v>302</v>
      </c>
      <c r="V134" s="42">
        <f>VLOOKUP($U134,AF!$B$43:$M$84,V$9)*G134</f>
        <v>0</v>
      </c>
      <c r="W134" s="42">
        <f>VLOOKUP($U134,AF!$B$43:$M$84,W$9)*H134</f>
        <v>0</v>
      </c>
      <c r="X134" s="42">
        <f>VLOOKUP($U134,AF!$B$43:$M$84,X$9)*I134</f>
        <v>0</v>
      </c>
      <c r="Y134" s="42">
        <f>VLOOKUP($U134,AF!$B$43:$M$84,Y$9)*J134</f>
        <v>0</v>
      </c>
      <c r="Z134" s="42">
        <f>VLOOKUP($U134,AF!$B$43:$M$84,Z$9)*K134</f>
        <v>0</v>
      </c>
      <c r="AA134" s="42">
        <f>VLOOKUP($U134,AF!$B$43:$M$84,AA$9)*L134</f>
        <v>0</v>
      </c>
      <c r="AB134" s="42">
        <f>VLOOKUP($U134,AF!$B$43:$M$84,AB$9)*M134</f>
        <v>0</v>
      </c>
      <c r="AC134" s="42">
        <f>VLOOKUP($U134,AF!$B$43:$M$84,AC$9)*N134</f>
        <v>0</v>
      </c>
      <c r="AD134" s="42">
        <f t="shared" si="99"/>
        <v>-2.0000000004074536E-2</v>
      </c>
      <c r="AE134" s="46"/>
      <c r="AF134" s="7">
        <f t="shared" si="100"/>
        <v>0</v>
      </c>
      <c r="AG134" s="7">
        <f t="shared" si="101"/>
        <v>0</v>
      </c>
      <c r="AH134" s="42">
        <f t="shared" si="102"/>
        <v>-2.0000000004074536E-2</v>
      </c>
      <c r="AI134" s="46"/>
      <c r="AJ134" s="46"/>
    </row>
    <row r="135" spans="1:36" x14ac:dyDescent="0.4">
      <c r="A135" s="20">
        <f t="shared" si="103"/>
        <v>127</v>
      </c>
      <c r="B135" s="6" t="s">
        <v>653</v>
      </c>
      <c r="C135" t="s">
        <v>561</v>
      </c>
      <c r="E135" s="7">
        <f>SUM(G135:O135)</f>
        <v>60496.020000000004</v>
      </c>
      <c r="F135" s="1">
        <v>100</v>
      </c>
      <c r="G135" s="106"/>
      <c r="H135" s="106">
        <v>16557.27</v>
      </c>
      <c r="I135" s="106">
        <v>43938.75</v>
      </c>
      <c r="J135" s="106"/>
      <c r="K135" s="106"/>
      <c r="L135" s="106"/>
      <c r="M135" s="106"/>
      <c r="N135" s="106"/>
      <c r="O135" s="106"/>
      <c r="P135" s="46"/>
      <c r="Q135" s="7">
        <f t="shared" si="96"/>
        <v>43938.75</v>
      </c>
      <c r="R135" s="7">
        <f t="shared" si="97"/>
        <v>16557.27</v>
      </c>
      <c r="S135" s="15">
        <f t="shared" si="98"/>
        <v>60496.020000000004</v>
      </c>
      <c r="T135" s="46"/>
      <c r="U135" s="47">
        <v>302</v>
      </c>
      <c r="V135" s="42">
        <f>VLOOKUP($U135,AF!$B$43:$M$84,V$9)*G135</f>
        <v>0</v>
      </c>
      <c r="W135" s="42">
        <f>VLOOKUP($U135,AF!$B$43:$M$84,W$9)*H135</f>
        <v>0</v>
      </c>
      <c r="X135" s="42">
        <f>VLOOKUP($U135,AF!$B$43:$M$84,X$9)*I135</f>
        <v>0</v>
      </c>
      <c r="Y135" s="42">
        <f>VLOOKUP($U135,AF!$B$43:$M$84,Y$9)*J135</f>
        <v>0</v>
      </c>
      <c r="Z135" s="42">
        <f>VLOOKUP($U135,AF!$B$43:$M$84,Z$9)*K135</f>
        <v>0</v>
      </c>
      <c r="AA135" s="42">
        <f>VLOOKUP($U135,AF!$B$43:$M$84,AA$9)*L135</f>
        <v>0</v>
      </c>
      <c r="AB135" s="42">
        <f>VLOOKUP($U135,AF!$B$43:$M$84,AB$9)*M135</f>
        <v>0</v>
      </c>
      <c r="AC135" s="42">
        <f>VLOOKUP($U135,AF!$B$43:$M$84,AC$9)*N135</f>
        <v>0</v>
      </c>
      <c r="AD135" s="42">
        <f t="shared" si="99"/>
        <v>60496.020000000004</v>
      </c>
      <c r="AE135" s="46"/>
      <c r="AF135" s="7">
        <f t="shared" si="100"/>
        <v>0</v>
      </c>
      <c r="AG135" s="7">
        <f t="shared" si="101"/>
        <v>0</v>
      </c>
      <c r="AH135" s="42">
        <f t="shared" si="102"/>
        <v>60496.020000000004</v>
      </c>
      <c r="AI135" s="46"/>
      <c r="AJ135" s="46"/>
    </row>
    <row r="136" spans="1:36" x14ac:dyDescent="0.4">
      <c r="A136" s="20">
        <f t="shared" si="103"/>
        <v>128</v>
      </c>
      <c r="B136" s="6">
        <v>366</v>
      </c>
      <c r="C136" t="s">
        <v>451</v>
      </c>
      <c r="D136" t="s">
        <v>464</v>
      </c>
      <c r="E136" s="15">
        <f>'Form 1 WP'!S131-E137</f>
        <v>0</v>
      </c>
      <c r="F136" s="1">
        <v>101</v>
      </c>
      <c r="G136" s="7">
        <f>VLOOKUP($F136,AF!$B$43:$M$84,G$9)*$E136</f>
        <v>0</v>
      </c>
      <c r="H136" s="7">
        <f>VLOOKUP($F136,AF!$B$43:$M$84,H$9)*$E136</f>
        <v>0</v>
      </c>
      <c r="I136" s="7">
        <f>VLOOKUP($F136,AF!$B$43:$M$84,I$9)*$E136</f>
        <v>0</v>
      </c>
      <c r="J136" s="7">
        <f>VLOOKUP($F136,AF!$B$43:$M$84,J$9)*$E136</f>
        <v>0</v>
      </c>
      <c r="K136" s="7">
        <f>VLOOKUP($F136,AF!$B$43:$M$84,K$9)*$E136</f>
        <v>0</v>
      </c>
      <c r="L136" s="7">
        <f>VLOOKUP($F136,AF!$B$43:$M$84,L$9)*$E136</f>
        <v>0</v>
      </c>
      <c r="M136" s="7">
        <f>VLOOKUP($F136,AF!$B$43:$M$84,M$9)*$E136</f>
        <v>0</v>
      </c>
      <c r="N136" s="7">
        <f>VLOOKUP($F136,AF!$B$43:$M$84,N$9)*$E136</f>
        <v>0</v>
      </c>
      <c r="O136" s="7">
        <f>E136-SUM(G136:N136)</f>
        <v>0</v>
      </c>
      <c r="P136" s="46"/>
      <c r="Q136" s="7">
        <f t="shared" si="96"/>
        <v>0</v>
      </c>
      <c r="R136" s="7">
        <f t="shared" si="97"/>
        <v>0</v>
      </c>
      <c r="S136" s="15">
        <f t="shared" si="98"/>
        <v>0</v>
      </c>
      <c r="T136" s="46"/>
      <c r="U136" s="47">
        <v>302</v>
      </c>
      <c r="V136" s="42">
        <f>VLOOKUP($U136,AF!$B$43:$M$84,V$9)*G136</f>
        <v>0</v>
      </c>
      <c r="W136" s="42">
        <f>VLOOKUP($U136,AF!$B$43:$M$84,W$9)*H136</f>
        <v>0</v>
      </c>
      <c r="X136" s="42">
        <f>VLOOKUP($U136,AF!$B$43:$M$84,X$9)*I136</f>
        <v>0</v>
      </c>
      <c r="Y136" s="42">
        <f>VLOOKUP($U136,AF!$B$43:$M$84,Y$9)*J136</f>
        <v>0</v>
      </c>
      <c r="Z136" s="42">
        <f>VLOOKUP($U136,AF!$B$43:$M$84,Z$9)*K136</f>
        <v>0</v>
      </c>
      <c r="AA136" s="42">
        <f>VLOOKUP($U136,AF!$B$43:$M$84,AA$9)*L136</f>
        <v>0</v>
      </c>
      <c r="AB136" s="42">
        <f>VLOOKUP($U136,AF!$B$43:$M$84,AB$9)*M136</f>
        <v>0</v>
      </c>
      <c r="AC136" s="42">
        <f>VLOOKUP($U136,AF!$B$43:$M$84,AC$9)*N136</f>
        <v>0</v>
      </c>
      <c r="AD136" s="42">
        <f t="shared" si="99"/>
        <v>0</v>
      </c>
      <c r="AE136" s="46"/>
      <c r="AF136" s="7">
        <f t="shared" si="100"/>
        <v>0</v>
      </c>
      <c r="AG136" s="7">
        <f t="shared" si="101"/>
        <v>0</v>
      </c>
      <c r="AH136" s="42">
        <f t="shared" si="102"/>
        <v>0</v>
      </c>
      <c r="AI136" s="46"/>
      <c r="AJ136" s="46"/>
    </row>
    <row r="137" spans="1:36" x14ac:dyDescent="0.4">
      <c r="A137" s="20">
        <f t="shared" si="103"/>
        <v>129</v>
      </c>
      <c r="B137" s="6" t="s">
        <v>654</v>
      </c>
      <c r="C137" t="s">
        <v>563</v>
      </c>
      <c r="E137" s="7">
        <f>SUM(G137:O137)</f>
        <v>0</v>
      </c>
      <c r="F137" s="1">
        <v>100</v>
      </c>
      <c r="G137" s="106"/>
      <c r="H137" s="106"/>
      <c r="I137" s="106"/>
      <c r="J137" s="106"/>
      <c r="K137" s="106"/>
      <c r="L137" s="106"/>
      <c r="M137" s="106"/>
      <c r="N137" s="106"/>
      <c r="O137" s="106"/>
      <c r="P137" s="46"/>
      <c r="Q137" s="7">
        <f t="shared" si="96"/>
        <v>0</v>
      </c>
      <c r="R137" s="7">
        <f t="shared" si="97"/>
        <v>0</v>
      </c>
      <c r="S137" s="15">
        <f t="shared" si="98"/>
        <v>0</v>
      </c>
      <c r="T137" s="46"/>
      <c r="U137" s="47">
        <v>302</v>
      </c>
      <c r="V137" s="42">
        <f>VLOOKUP($U137,AF!$B$43:$M$84,V$9)*G137</f>
        <v>0</v>
      </c>
      <c r="W137" s="42">
        <f>VLOOKUP($U137,AF!$B$43:$M$84,W$9)*H137</f>
        <v>0</v>
      </c>
      <c r="X137" s="42">
        <f>VLOOKUP($U137,AF!$B$43:$M$84,X$9)*I137</f>
        <v>0</v>
      </c>
      <c r="Y137" s="42">
        <f>VLOOKUP($U137,AF!$B$43:$M$84,Y$9)*J137</f>
        <v>0</v>
      </c>
      <c r="Z137" s="42">
        <f>VLOOKUP($U137,AF!$B$43:$M$84,Z$9)*K137</f>
        <v>0</v>
      </c>
      <c r="AA137" s="42">
        <f>VLOOKUP($U137,AF!$B$43:$M$84,AA$9)*L137</f>
        <v>0</v>
      </c>
      <c r="AB137" s="42">
        <f>VLOOKUP($U137,AF!$B$43:$M$84,AB$9)*M137</f>
        <v>0</v>
      </c>
      <c r="AC137" s="42">
        <f>VLOOKUP($U137,AF!$B$43:$M$84,AC$9)*N137</f>
        <v>0</v>
      </c>
      <c r="AD137" s="42">
        <f t="shared" si="99"/>
        <v>0</v>
      </c>
      <c r="AE137" s="46"/>
      <c r="AF137" s="7">
        <f t="shared" si="100"/>
        <v>0</v>
      </c>
      <c r="AG137" s="7">
        <f t="shared" si="101"/>
        <v>0</v>
      </c>
      <c r="AH137" s="42">
        <f t="shared" si="102"/>
        <v>0</v>
      </c>
      <c r="AI137" s="46"/>
      <c r="AJ137" s="46"/>
    </row>
    <row r="138" spans="1:36" x14ac:dyDescent="0.4">
      <c r="A138" s="20">
        <f t="shared" si="103"/>
        <v>130</v>
      </c>
      <c r="B138" s="6">
        <v>367</v>
      </c>
      <c r="C138" t="s">
        <v>453</v>
      </c>
      <c r="D138" t="s">
        <v>465</v>
      </c>
      <c r="E138" s="15">
        <f>'Form 1 WP'!S132-E139</f>
        <v>0.43000000000000682</v>
      </c>
      <c r="F138" s="1">
        <v>101</v>
      </c>
      <c r="G138" s="7">
        <f>VLOOKUP($F138,AF!$B$43:$M$84,G$9)*$E138</f>
        <v>0</v>
      </c>
      <c r="H138" s="7">
        <f>VLOOKUP($F138,AF!$B$43:$M$84,H$9)*$E138</f>
        <v>0</v>
      </c>
      <c r="I138" s="7">
        <f>VLOOKUP($F138,AF!$B$43:$M$84,I$9)*$E138</f>
        <v>0</v>
      </c>
      <c r="J138" s="7">
        <f>VLOOKUP($F138,AF!$B$43:$M$84,J$9)*$E138</f>
        <v>0</v>
      </c>
      <c r="K138" s="7">
        <f>VLOOKUP($F138,AF!$B$43:$M$84,K$9)*$E138</f>
        <v>0</v>
      </c>
      <c r="L138" s="7">
        <f>VLOOKUP($F138,AF!$B$43:$M$84,L$9)*$E138</f>
        <v>0</v>
      </c>
      <c r="M138" s="7">
        <f>VLOOKUP($F138,AF!$B$43:$M$84,M$9)*$E138</f>
        <v>0</v>
      </c>
      <c r="N138" s="7">
        <f>VLOOKUP($F138,AF!$B$43:$M$84,N$9)*$E138</f>
        <v>0</v>
      </c>
      <c r="O138" s="7">
        <f>E138-SUM(G138:N138)</f>
        <v>0.43000000000000682</v>
      </c>
      <c r="P138" s="46"/>
      <c r="Q138" s="7">
        <f t="shared" si="96"/>
        <v>0</v>
      </c>
      <c r="R138" s="7">
        <f t="shared" si="97"/>
        <v>0</v>
      </c>
      <c r="S138" s="15">
        <f t="shared" si="98"/>
        <v>0.43000000000000682</v>
      </c>
      <c r="T138" s="46"/>
      <c r="U138" s="47">
        <v>302</v>
      </c>
      <c r="V138" s="42">
        <f>VLOOKUP($U138,AF!$B$43:$M$84,V$9)*G138</f>
        <v>0</v>
      </c>
      <c r="W138" s="42">
        <f>VLOOKUP($U138,AF!$B$43:$M$84,W$9)*H138</f>
        <v>0</v>
      </c>
      <c r="X138" s="42">
        <f>VLOOKUP($U138,AF!$B$43:$M$84,X$9)*I138</f>
        <v>0</v>
      </c>
      <c r="Y138" s="42">
        <f>VLOOKUP($U138,AF!$B$43:$M$84,Y$9)*J138</f>
        <v>0</v>
      </c>
      <c r="Z138" s="42">
        <f>VLOOKUP($U138,AF!$B$43:$M$84,Z$9)*K138</f>
        <v>0</v>
      </c>
      <c r="AA138" s="42">
        <f>VLOOKUP($U138,AF!$B$43:$M$84,AA$9)*L138</f>
        <v>0</v>
      </c>
      <c r="AB138" s="42">
        <f>VLOOKUP($U138,AF!$B$43:$M$84,AB$9)*M138</f>
        <v>0</v>
      </c>
      <c r="AC138" s="42">
        <f>VLOOKUP($U138,AF!$B$43:$M$84,AC$9)*N138</f>
        <v>0</v>
      </c>
      <c r="AD138" s="42">
        <f t="shared" si="99"/>
        <v>0.43000000000000682</v>
      </c>
      <c r="AE138" s="46"/>
      <c r="AF138" s="7">
        <f t="shared" si="100"/>
        <v>0</v>
      </c>
      <c r="AG138" s="7">
        <f t="shared" si="101"/>
        <v>0</v>
      </c>
      <c r="AH138" s="42">
        <f t="shared" si="102"/>
        <v>0.43000000000000682</v>
      </c>
      <c r="AI138" s="46"/>
      <c r="AJ138" s="46"/>
    </row>
    <row r="139" spans="1:36" x14ac:dyDescent="0.4">
      <c r="A139" s="20">
        <f t="shared" si="103"/>
        <v>131</v>
      </c>
      <c r="B139" s="6" t="s">
        <v>655</v>
      </c>
      <c r="C139" t="s">
        <v>565</v>
      </c>
      <c r="E139" s="7">
        <f>SUM(G139:O139)</f>
        <v>369.57</v>
      </c>
      <c r="F139" s="1">
        <v>100</v>
      </c>
      <c r="G139" s="106"/>
      <c r="H139" s="106">
        <v>369.57</v>
      </c>
      <c r="I139" s="106"/>
      <c r="J139" s="106"/>
      <c r="K139" s="106"/>
      <c r="L139" s="106"/>
      <c r="M139" s="106"/>
      <c r="N139" s="106"/>
      <c r="O139" s="106"/>
      <c r="P139" s="46"/>
      <c r="Q139" s="7">
        <f t="shared" si="96"/>
        <v>0</v>
      </c>
      <c r="R139" s="7">
        <f t="shared" si="97"/>
        <v>369.57</v>
      </c>
      <c r="S139" s="15">
        <f t="shared" si="98"/>
        <v>369.57</v>
      </c>
      <c r="T139" s="46"/>
      <c r="U139" s="47">
        <v>302</v>
      </c>
      <c r="V139" s="42">
        <f>VLOOKUP($U139,AF!$B$43:$M$84,V$9)*G139</f>
        <v>0</v>
      </c>
      <c r="W139" s="42">
        <f>VLOOKUP($U139,AF!$B$43:$M$84,W$9)*H139</f>
        <v>0</v>
      </c>
      <c r="X139" s="42">
        <f>VLOOKUP($U139,AF!$B$43:$M$84,X$9)*I139</f>
        <v>0</v>
      </c>
      <c r="Y139" s="42">
        <f>VLOOKUP($U139,AF!$B$43:$M$84,Y$9)*J139</f>
        <v>0</v>
      </c>
      <c r="Z139" s="42">
        <f>VLOOKUP($U139,AF!$B$43:$M$84,Z$9)*K139</f>
        <v>0</v>
      </c>
      <c r="AA139" s="42">
        <f>VLOOKUP($U139,AF!$B$43:$M$84,AA$9)*L139</f>
        <v>0</v>
      </c>
      <c r="AB139" s="42">
        <f>VLOOKUP($U139,AF!$B$43:$M$84,AB$9)*M139</f>
        <v>0</v>
      </c>
      <c r="AC139" s="42">
        <f>VLOOKUP($U139,AF!$B$43:$M$84,AC$9)*N139</f>
        <v>0</v>
      </c>
      <c r="AD139" s="42">
        <f t="shared" si="99"/>
        <v>369.57</v>
      </c>
      <c r="AE139" s="46"/>
      <c r="AF139" s="7">
        <f t="shared" si="100"/>
        <v>0</v>
      </c>
      <c r="AG139" s="7">
        <f t="shared" si="101"/>
        <v>0</v>
      </c>
      <c r="AH139" s="42">
        <f t="shared" si="102"/>
        <v>369.57</v>
      </c>
      <c r="AI139" s="46"/>
      <c r="AJ139" s="46"/>
    </row>
    <row r="140" spans="1:36" x14ac:dyDescent="0.4">
      <c r="A140" s="20">
        <f t="shared" si="103"/>
        <v>132</v>
      </c>
      <c r="B140" s="6">
        <v>368</v>
      </c>
      <c r="C140" t="s">
        <v>466</v>
      </c>
      <c r="D140" t="s">
        <v>467</v>
      </c>
      <c r="E140" s="15">
        <f>'Form 1 WP'!S133-E141</f>
        <v>0.48999999999796273</v>
      </c>
      <c r="F140" s="1">
        <v>101</v>
      </c>
      <c r="G140" s="7">
        <f>VLOOKUP($F140,AF!$B$43:$M$84,G$9)*$E140</f>
        <v>0</v>
      </c>
      <c r="H140" s="7">
        <f>VLOOKUP($F140,AF!$B$43:$M$84,H$9)*$E140</f>
        <v>0</v>
      </c>
      <c r="I140" s="7">
        <f>VLOOKUP($F140,AF!$B$43:$M$84,I$9)*$E140</f>
        <v>0</v>
      </c>
      <c r="J140" s="7">
        <f>VLOOKUP($F140,AF!$B$43:$M$84,J$9)*$E140</f>
        <v>0</v>
      </c>
      <c r="K140" s="7">
        <f>VLOOKUP($F140,AF!$B$43:$M$84,K$9)*$E140</f>
        <v>0</v>
      </c>
      <c r="L140" s="7">
        <f>VLOOKUP($F140,AF!$B$43:$M$84,L$9)*$E140</f>
        <v>0</v>
      </c>
      <c r="M140" s="7">
        <f>VLOOKUP($F140,AF!$B$43:$M$84,M$9)*$E140</f>
        <v>0</v>
      </c>
      <c r="N140" s="7">
        <f>VLOOKUP($F140,AF!$B$43:$M$84,N$9)*$E140</f>
        <v>0</v>
      </c>
      <c r="O140" s="7">
        <f>E140-SUM(G140:N140)</f>
        <v>0.48999999999796273</v>
      </c>
      <c r="P140" s="46"/>
      <c r="Q140" s="7">
        <f t="shared" si="96"/>
        <v>0</v>
      </c>
      <c r="R140" s="7">
        <f t="shared" si="97"/>
        <v>0</v>
      </c>
      <c r="S140" s="15">
        <f t="shared" si="98"/>
        <v>0.48999999999796273</v>
      </c>
      <c r="T140" s="46"/>
      <c r="U140" s="47">
        <v>302</v>
      </c>
      <c r="V140" s="42">
        <f>VLOOKUP($U140,AF!$B$43:$M$84,V$9)*G140</f>
        <v>0</v>
      </c>
      <c r="W140" s="42">
        <f>VLOOKUP($U140,AF!$B$43:$M$84,W$9)*H140</f>
        <v>0</v>
      </c>
      <c r="X140" s="42">
        <f>VLOOKUP($U140,AF!$B$43:$M$84,X$9)*I140</f>
        <v>0</v>
      </c>
      <c r="Y140" s="42">
        <f>VLOOKUP($U140,AF!$B$43:$M$84,Y$9)*J140</f>
        <v>0</v>
      </c>
      <c r="Z140" s="42">
        <f>VLOOKUP($U140,AF!$B$43:$M$84,Z$9)*K140</f>
        <v>0</v>
      </c>
      <c r="AA140" s="42">
        <f>VLOOKUP($U140,AF!$B$43:$M$84,AA$9)*L140</f>
        <v>0</v>
      </c>
      <c r="AB140" s="42">
        <f>VLOOKUP($U140,AF!$B$43:$M$84,AB$9)*M140</f>
        <v>0</v>
      </c>
      <c r="AC140" s="42">
        <f>VLOOKUP($U140,AF!$B$43:$M$84,AC$9)*N140</f>
        <v>0</v>
      </c>
      <c r="AD140" s="42">
        <f t="shared" si="99"/>
        <v>0.48999999999796273</v>
      </c>
      <c r="AE140" s="46"/>
      <c r="AF140" s="7">
        <f t="shared" si="100"/>
        <v>0</v>
      </c>
      <c r="AG140" s="7">
        <f t="shared" si="101"/>
        <v>0</v>
      </c>
      <c r="AH140" s="42">
        <f t="shared" si="102"/>
        <v>0.48999999999796273</v>
      </c>
      <c r="AI140" s="46"/>
      <c r="AJ140" s="46"/>
    </row>
    <row r="141" spans="1:36" x14ac:dyDescent="0.4">
      <c r="A141" s="20">
        <f t="shared" si="103"/>
        <v>133</v>
      </c>
      <c r="B141" s="6" t="s">
        <v>656</v>
      </c>
      <c r="C141" t="s">
        <v>657</v>
      </c>
      <c r="E141" s="7">
        <f>SUM(G141:O141)</f>
        <v>47659.51</v>
      </c>
      <c r="F141" s="1">
        <v>100</v>
      </c>
      <c r="G141" s="106"/>
      <c r="H141" s="106">
        <v>18927.330000000002</v>
      </c>
      <c r="I141" s="106">
        <v>28732.18</v>
      </c>
      <c r="J141" s="106"/>
      <c r="K141" s="106"/>
      <c r="L141" s="106"/>
      <c r="M141" s="106"/>
      <c r="N141" s="106"/>
      <c r="O141" s="106"/>
      <c r="P141" s="46"/>
      <c r="Q141" s="7">
        <f t="shared" si="96"/>
        <v>28732.18</v>
      </c>
      <c r="R141" s="7">
        <f t="shared" si="97"/>
        <v>18927.330000000002</v>
      </c>
      <c r="S141" s="15">
        <f t="shared" si="98"/>
        <v>47659.51</v>
      </c>
      <c r="T141" s="46"/>
      <c r="U141" s="47">
        <v>302</v>
      </c>
      <c r="V141" s="42">
        <f>VLOOKUP($U141,AF!$B$43:$M$84,V$9)*G141</f>
        <v>0</v>
      </c>
      <c r="W141" s="42">
        <f>VLOOKUP($U141,AF!$B$43:$M$84,W$9)*H141</f>
        <v>0</v>
      </c>
      <c r="X141" s="42">
        <f>VLOOKUP($U141,AF!$B$43:$M$84,X$9)*I141</f>
        <v>0</v>
      </c>
      <c r="Y141" s="42">
        <f>VLOOKUP($U141,AF!$B$43:$M$84,Y$9)*J141</f>
        <v>0</v>
      </c>
      <c r="Z141" s="42">
        <f>VLOOKUP($U141,AF!$B$43:$M$84,Z$9)*K141</f>
        <v>0</v>
      </c>
      <c r="AA141" s="42">
        <f>VLOOKUP($U141,AF!$B$43:$M$84,AA$9)*L141</f>
        <v>0</v>
      </c>
      <c r="AB141" s="42">
        <f>VLOOKUP($U141,AF!$B$43:$M$84,AB$9)*M141</f>
        <v>0</v>
      </c>
      <c r="AC141" s="42">
        <f>VLOOKUP($U141,AF!$B$43:$M$84,AC$9)*N141</f>
        <v>0</v>
      </c>
      <c r="AD141" s="42">
        <f t="shared" si="99"/>
        <v>47659.51</v>
      </c>
      <c r="AE141" s="46"/>
      <c r="AF141" s="7">
        <f t="shared" si="100"/>
        <v>0</v>
      </c>
      <c r="AG141" s="7">
        <f t="shared" si="101"/>
        <v>0</v>
      </c>
      <c r="AH141" s="42">
        <f t="shared" si="102"/>
        <v>47659.51</v>
      </c>
      <c r="AI141" s="46"/>
      <c r="AJ141" s="46"/>
    </row>
    <row r="142" spans="1:36" x14ac:dyDescent="0.4">
      <c r="A142" s="20">
        <f t="shared" si="103"/>
        <v>134</v>
      </c>
      <c r="B142" s="6">
        <v>369</v>
      </c>
      <c r="C142" t="s">
        <v>468</v>
      </c>
      <c r="D142" t="s">
        <v>469</v>
      </c>
      <c r="E142" s="15">
        <f>'Form 1 WP'!S134</f>
        <v>0</v>
      </c>
      <c r="F142" s="1">
        <v>101</v>
      </c>
      <c r="G142" s="7">
        <f>VLOOKUP($F142,AF!$B$43:$M$84,G$9)*$E142</f>
        <v>0</v>
      </c>
      <c r="H142" s="7">
        <f>VLOOKUP($F142,AF!$B$43:$M$84,H$9)*$E142</f>
        <v>0</v>
      </c>
      <c r="I142" s="7">
        <f>VLOOKUP($F142,AF!$B$43:$M$84,I$9)*$E142</f>
        <v>0</v>
      </c>
      <c r="J142" s="7">
        <f>VLOOKUP($F142,AF!$B$43:$M$84,J$9)*$E142</f>
        <v>0</v>
      </c>
      <c r="K142" s="7">
        <f>VLOOKUP($F142,AF!$B$43:$M$84,K$9)*$E142</f>
        <v>0</v>
      </c>
      <c r="L142" s="7">
        <f>VLOOKUP($F142,AF!$B$43:$M$84,L$9)*$E142</f>
        <v>0</v>
      </c>
      <c r="M142" s="7">
        <f>VLOOKUP($F142,AF!$B$43:$M$84,M$9)*$E142</f>
        <v>0</v>
      </c>
      <c r="N142" s="7">
        <f>VLOOKUP($F142,AF!$B$43:$M$84,N$9)*$E142</f>
        <v>0</v>
      </c>
      <c r="O142" s="7">
        <f t="shared" ref="O142:O147" si="117">E142-SUM(G142:N142)</f>
        <v>0</v>
      </c>
      <c r="P142" s="46"/>
      <c r="Q142" s="7">
        <f t="shared" si="96"/>
        <v>0</v>
      </c>
      <c r="R142" s="7">
        <f t="shared" si="97"/>
        <v>0</v>
      </c>
      <c r="S142" s="15">
        <f t="shared" si="98"/>
        <v>0</v>
      </c>
      <c r="T142" s="46"/>
      <c r="U142" s="47">
        <v>302</v>
      </c>
      <c r="V142" s="42">
        <f>VLOOKUP($U142,AF!$B$43:$M$84,V$9)*G142</f>
        <v>0</v>
      </c>
      <c r="W142" s="42">
        <f>VLOOKUP($U142,AF!$B$43:$M$84,W$9)*H142</f>
        <v>0</v>
      </c>
      <c r="X142" s="42">
        <f>VLOOKUP($U142,AF!$B$43:$M$84,X$9)*I142</f>
        <v>0</v>
      </c>
      <c r="Y142" s="42">
        <f>VLOOKUP($U142,AF!$B$43:$M$84,Y$9)*J142</f>
        <v>0</v>
      </c>
      <c r="Z142" s="42">
        <f>VLOOKUP($U142,AF!$B$43:$M$84,Z$9)*K142</f>
        <v>0</v>
      </c>
      <c r="AA142" s="42">
        <f>VLOOKUP($U142,AF!$B$43:$M$84,AA$9)*L142</f>
        <v>0</v>
      </c>
      <c r="AB142" s="42">
        <f>VLOOKUP($U142,AF!$B$43:$M$84,AB$9)*M142</f>
        <v>0</v>
      </c>
      <c r="AC142" s="42">
        <f>VLOOKUP($U142,AF!$B$43:$M$84,AC$9)*N142</f>
        <v>0</v>
      </c>
      <c r="AD142" s="42">
        <f t="shared" si="99"/>
        <v>0</v>
      </c>
      <c r="AE142" s="46"/>
      <c r="AF142" s="7">
        <f t="shared" si="100"/>
        <v>0</v>
      </c>
      <c r="AG142" s="7">
        <f t="shared" si="101"/>
        <v>0</v>
      </c>
      <c r="AH142" s="42">
        <f t="shared" si="102"/>
        <v>0</v>
      </c>
      <c r="AI142" s="46"/>
      <c r="AJ142" s="46"/>
    </row>
    <row r="143" spans="1:36" x14ac:dyDescent="0.4">
      <c r="A143" s="20">
        <f t="shared" si="103"/>
        <v>135</v>
      </c>
      <c r="B143" s="6">
        <v>370</v>
      </c>
      <c r="C143" t="s">
        <v>470</v>
      </c>
      <c r="D143" t="s">
        <v>471</v>
      </c>
      <c r="E143" s="15">
        <f>'Form 1 WP'!S135</f>
        <v>0</v>
      </c>
      <c r="F143" s="1">
        <v>101</v>
      </c>
      <c r="G143" s="7">
        <f>VLOOKUP($F143,AF!$B$43:$M$84,G$9)*$E143</f>
        <v>0</v>
      </c>
      <c r="H143" s="7">
        <f>VLOOKUP($F143,AF!$B$43:$M$84,H$9)*$E143</f>
        <v>0</v>
      </c>
      <c r="I143" s="7">
        <f>VLOOKUP($F143,AF!$B$43:$M$84,I$9)*$E143</f>
        <v>0</v>
      </c>
      <c r="J143" s="7">
        <f>VLOOKUP($F143,AF!$B$43:$M$84,J$9)*$E143</f>
        <v>0</v>
      </c>
      <c r="K143" s="7">
        <f>VLOOKUP($F143,AF!$B$43:$M$84,K$9)*$E143</f>
        <v>0</v>
      </c>
      <c r="L143" s="7">
        <f>VLOOKUP($F143,AF!$B$43:$M$84,L$9)*$E143</f>
        <v>0</v>
      </c>
      <c r="M143" s="7">
        <f>VLOOKUP($F143,AF!$B$43:$M$84,M$9)*$E143</f>
        <v>0</v>
      </c>
      <c r="N143" s="7">
        <f>VLOOKUP($F143,AF!$B$43:$M$84,N$9)*$E143</f>
        <v>0</v>
      </c>
      <c r="O143" s="7">
        <f t="shared" si="117"/>
        <v>0</v>
      </c>
      <c r="P143" s="46"/>
      <c r="Q143" s="7">
        <f t="shared" si="96"/>
        <v>0</v>
      </c>
      <c r="R143" s="7">
        <f t="shared" si="97"/>
        <v>0</v>
      </c>
      <c r="S143" s="15">
        <f t="shared" si="98"/>
        <v>0</v>
      </c>
      <c r="T143" s="46"/>
      <c r="U143" s="47">
        <f>+U142</f>
        <v>302</v>
      </c>
      <c r="V143" s="42">
        <f>VLOOKUP($U143,AF!$B$43:$M$84,V$9)*G143</f>
        <v>0</v>
      </c>
      <c r="W143" s="42">
        <f>VLOOKUP($U143,AF!$B$43:$M$84,W$9)*H143</f>
        <v>0</v>
      </c>
      <c r="X143" s="42">
        <f>VLOOKUP($U143,AF!$B$43:$M$84,X$9)*I143</f>
        <v>0</v>
      </c>
      <c r="Y143" s="42">
        <f>VLOOKUP($U143,AF!$B$43:$M$84,Y$9)*J143</f>
        <v>0</v>
      </c>
      <c r="Z143" s="42">
        <f>VLOOKUP($U143,AF!$B$43:$M$84,Z$9)*K143</f>
        <v>0</v>
      </c>
      <c r="AA143" s="42">
        <f>VLOOKUP($U143,AF!$B$43:$M$84,AA$9)*L143</f>
        <v>0</v>
      </c>
      <c r="AB143" s="42">
        <f>VLOOKUP($U143,AF!$B$43:$M$84,AB$9)*M143</f>
        <v>0</v>
      </c>
      <c r="AC143" s="42">
        <f>VLOOKUP($U143,AF!$B$43:$M$84,AC$9)*N143</f>
        <v>0</v>
      </c>
      <c r="AD143" s="42">
        <f t="shared" si="99"/>
        <v>0</v>
      </c>
      <c r="AE143" s="46"/>
      <c r="AF143" s="7">
        <f t="shared" si="100"/>
        <v>0</v>
      </c>
      <c r="AG143" s="7">
        <f t="shared" si="101"/>
        <v>0</v>
      </c>
      <c r="AH143" s="42">
        <f t="shared" si="102"/>
        <v>0</v>
      </c>
      <c r="AI143" s="46"/>
      <c r="AJ143" s="46"/>
    </row>
    <row r="144" spans="1:36" x14ac:dyDescent="0.4">
      <c r="A144" s="20">
        <f t="shared" si="103"/>
        <v>136</v>
      </c>
      <c r="B144" s="6">
        <v>371</v>
      </c>
      <c r="C144" t="s">
        <v>472</v>
      </c>
      <c r="D144" t="s">
        <v>473</v>
      </c>
      <c r="E144" s="15">
        <f>'Form 1 WP'!S136</f>
        <v>0</v>
      </c>
      <c r="F144" s="1">
        <v>101</v>
      </c>
      <c r="G144" s="7">
        <f>VLOOKUP($F144,AF!$B$43:$M$84,G$9)*$E144</f>
        <v>0</v>
      </c>
      <c r="H144" s="7">
        <f>VLOOKUP($F144,AF!$B$43:$M$84,H$9)*$E144</f>
        <v>0</v>
      </c>
      <c r="I144" s="7">
        <f>VLOOKUP($F144,AF!$B$43:$M$84,I$9)*$E144</f>
        <v>0</v>
      </c>
      <c r="J144" s="7">
        <f>VLOOKUP($F144,AF!$B$43:$M$84,J$9)*$E144</f>
        <v>0</v>
      </c>
      <c r="K144" s="7">
        <f>VLOOKUP($F144,AF!$B$43:$M$84,K$9)*$E144</f>
        <v>0</v>
      </c>
      <c r="L144" s="7">
        <f>VLOOKUP($F144,AF!$B$43:$M$84,L$9)*$E144</f>
        <v>0</v>
      </c>
      <c r="M144" s="7">
        <f>VLOOKUP($F144,AF!$B$43:$M$84,M$9)*$E144</f>
        <v>0</v>
      </c>
      <c r="N144" s="7">
        <f>VLOOKUP($F144,AF!$B$43:$M$84,N$9)*$E144</f>
        <v>0</v>
      </c>
      <c r="O144" s="7">
        <f t="shared" si="117"/>
        <v>0</v>
      </c>
      <c r="P144" s="46"/>
      <c r="Q144" s="7">
        <f t="shared" si="96"/>
        <v>0</v>
      </c>
      <c r="R144" s="7">
        <f t="shared" si="97"/>
        <v>0</v>
      </c>
      <c r="S144" s="15">
        <f t="shared" si="98"/>
        <v>0</v>
      </c>
      <c r="T144" s="46"/>
      <c r="U144" s="47">
        <v>302</v>
      </c>
      <c r="V144" s="42">
        <f>VLOOKUP($U144,AF!$B$43:$M$84,V$9)*G144</f>
        <v>0</v>
      </c>
      <c r="W144" s="42">
        <f>VLOOKUP($U144,AF!$B$43:$M$84,W$9)*H144</f>
        <v>0</v>
      </c>
      <c r="X144" s="42">
        <f>VLOOKUP($U144,AF!$B$43:$M$84,X$9)*I144</f>
        <v>0</v>
      </c>
      <c r="Y144" s="42">
        <f>VLOOKUP($U144,AF!$B$43:$M$84,Y$9)*J144</f>
        <v>0</v>
      </c>
      <c r="Z144" s="42">
        <f>VLOOKUP($U144,AF!$B$43:$M$84,Z$9)*K144</f>
        <v>0</v>
      </c>
      <c r="AA144" s="42">
        <f>VLOOKUP($U144,AF!$B$43:$M$84,AA$9)*L144</f>
        <v>0</v>
      </c>
      <c r="AB144" s="42">
        <f>VLOOKUP($U144,AF!$B$43:$M$84,AB$9)*M144</f>
        <v>0</v>
      </c>
      <c r="AC144" s="42">
        <f>VLOOKUP($U144,AF!$B$43:$M$84,AC$9)*N144</f>
        <v>0</v>
      </c>
      <c r="AD144" s="42">
        <f t="shared" si="99"/>
        <v>0</v>
      </c>
      <c r="AE144" s="46"/>
      <c r="AF144" s="7">
        <f t="shared" si="100"/>
        <v>0</v>
      </c>
      <c r="AG144" s="7">
        <f t="shared" si="101"/>
        <v>0</v>
      </c>
      <c r="AH144" s="42">
        <f t="shared" si="102"/>
        <v>0</v>
      </c>
      <c r="AI144" s="46"/>
      <c r="AJ144" s="46"/>
    </row>
    <row r="145" spans="1:36" x14ac:dyDescent="0.4">
      <c r="A145" s="20">
        <f t="shared" si="103"/>
        <v>137</v>
      </c>
      <c r="B145" s="6">
        <v>372</v>
      </c>
      <c r="C145" t="s">
        <v>474</v>
      </c>
      <c r="D145" t="s">
        <v>475</v>
      </c>
      <c r="E145" s="15">
        <f>'Form 1 WP'!S137</f>
        <v>0</v>
      </c>
      <c r="F145" s="1">
        <v>101</v>
      </c>
      <c r="G145" s="7">
        <f>VLOOKUP($F145,AF!$B$43:$M$84,G$9)*$E145</f>
        <v>0</v>
      </c>
      <c r="H145" s="7">
        <f>VLOOKUP($F145,AF!$B$43:$M$84,H$9)*$E145</f>
        <v>0</v>
      </c>
      <c r="I145" s="7">
        <f>VLOOKUP($F145,AF!$B$43:$M$84,I$9)*$E145</f>
        <v>0</v>
      </c>
      <c r="J145" s="7">
        <f>VLOOKUP($F145,AF!$B$43:$M$84,J$9)*$E145</f>
        <v>0</v>
      </c>
      <c r="K145" s="7">
        <f>VLOOKUP($F145,AF!$B$43:$M$84,K$9)*$E145</f>
        <v>0</v>
      </c>
      <c r="L145" s="7">
        <f>VLOOKUP($F145,AF!$B$43:$M$84,L$9)*$E145</f>
        <v>0</v>
      </c>
      <c r="M145" s="7">
        <f>VLOOKUP($F145,AF!$B$43:$M$84,M$9)*$E145</f>
        <v>0</v>
      </c>
      <c r="N145" s="7">
        <f>VLOOKUP($F145,AF!$B$43:$M$84,N$9)*$E145</f>
        <v>0</v>
      </c>
      <c r="O145" s="7">
        <f t="shared" si="117"/>
        <v>0</v>
      </c>
      <c r="P145" s="46"/>
      <c r="Q145" s="7">
        <f t="shared" si="96"/>
        <v>0</v>
      </c>
      <c r="R145" s="7">
        <f t="shared" si="97"/>
        <v>0</v>
      </c>
      <c r="S145" s="15">
        <f t="shared" si="98"/>
        <v>0</v>
      </c>
      <c r="T145" s="46"/>
      <c r="U145" s="47">
        <v>302</v>
      </c>
      <c r="V145" s="42">
        <f>VLOOKUP($U145,AF!$B$43:$M$84,V$9)*G145</f>
        <v>0</v>
      </c>
      <c r="W145" s="42">
        <f>VLOOKUP($U145,AF!$B$43:$M$84,W$9)*H145</f>
        <v>0</v>
      </c>
      <c r="X145" s="42">
        <f>VLOOKUP($U145,AF!$B$43:$M$84,X$9)*I145</f>
        <v>0</v>
      </c>
      <c r="Y145" s="42">
        <f>VLOOKUP($U145,AF!$B$43:$M$84,Y$9)*J145</f>
        <v>0</v>
      </c>
      <c r="Z145" s="42">
        <f>VLOOKUP($U145,AF!$B$43:$M$84,Z$9)*K145</f>
        <v>0</v>
      </c>
      <c r="AA145" s="42">
        <f>VLOOKUP($U145,AF!$B$43:$M$84,AA$9)*L145</f>
        <v>0</v>
      </c>
      <c r="AB145" s="42">
        <f>VLOOKUP($U145,AF!$B$43:$M$84,AB$9)*M145</f>
        <v>0</v>
      </c>
      <c r="AC145" s="42">
        <f>VLOOKUP($U145,AF!$B$43:$M$84,AC$9)*N145</f>
        <v>0</v>
      </c>
      <c r="AD145" s="42">
        <f t="shared" si="99"/>
        <v>0</v>
      </c>
      <c r="AE145" s="46"/>
      <c r="AF145" s="7">
        <f t="shared" si="100"/>
        <v>0</v>
      </c>
      <c r="AG145" s="7">
        <f t="shared" si="101"/>
        <v>0</v>
      </c>
      <c r="AH145" s="42">
        <f t="shared" si="102"/>
        <v>0</v>
      </c>
      <c r="AI145" s="46"/>
      <c r="AJ145" s="46"/>
    </row>
    <row r="146" spans="1:36" x14ac:dyDescent="0.4">
      <c r="A146" s="20">
        <f t="shared" si="103"/>
        <v>138</v>
      </c>
      <c r="B146" s="6">
        <v>373</v>
      </c>
      <c r="C146" t="s">
        <v>476</v>
      </c>
      <c r="D146" t="s">
        <v>477</v>
      </c>
      <c r="E146" s="15">
        <f>'Form 1 WP'!S138</f>
        <v>0</v>
      </c>
      <c r="F146" s="1">
        <v>101</v>
      </c>
      <c r="G146" s="7">
        <f>VLOOKUP($F146,AF!$B$43:$M$84,G$9)*$E146</f>
        <v>0</v>
      </c>
      <c r="H146" s="7">
        <f>VLOOKUP($F146,AF!$B$43:$M$84,H$9)*$E146</f>
        <v>0</v>
      </c>
      <c r="I146" s="7">
        <f>VLOOKUP($F146,AF!$B$43:$M$84,I$9)*$E146</f>
        <v>0</v>
      </c>
      <c r="J146" s="7">
        <f>VLOOKUP($F146,AF!$B$43:$M$84,J$9)*$E146</f>
        <v>0</v>
      </c>
      <c r="K146" s="7">
        <f>VLOOKUP($F146,AF!$B$43:$M$84,K$9)*$E146</f>
        <v>0</v>
      </c>
      <c r="L146" s="7">
        <f>VLOOKUP($F146,AF!$B$43:$M$84,L$9)*$E146</f>
        <v>0</v>
      </c>
      <c r="M146" s="7">
        <f>VLOOKUP($F146,AF!$B$43:$M$84,M$9)*$E146</f>
        <v>0</v>
      </c>
      <c r="N146" s="7">
        <f>VLOOKUP($F146,AF!$B$43:$M$84,N$9)*$E146</f>
        <v>0</v>
      </c>
      <c r="O146" s="7">
        <f t="shared" si="117"/>
        <v>0</v>
      </c>
      <c r="P146" s="46"/>
      <c r="Q146" s="7">
        <f t="shared" si="96"/>
        <v>0</v>
      </c>
      <c r="R146" s="7">
        <f t="shared" si="97"/>
        <v>0</v>
      </c>
      <c r="S146" s="15">
        <f t="shared" si="98"/>
        <v>0</v>
      </c>
      <c r="T146" s="46"/>
      <c r="U146" s="47">
        <v>302</v>
      </c>
      <c r="V146" s="42">
        <f>VLOOKUP($U146,AF!$B$43:$M$84,V$9)*G146</f>
        <v>0</v>
      </c>
      <c r="W146" s="42">
        <f>VLOOKUP($U146,AF!$B$43:$M$84,W$9)*H146</f>
        <v>0</v>
      </c>
      <c r="X146" s="42">
        <f>VLOOKUP($U146,AF!$B$43:$M$84,X$9)*I146</f>
        <v>0</v>
      </c>
      <c r="Y146" s="42">
        <f>VLOOKUP($U146,AF!$B$43:$M$84,Y$9)*J146</f>
        <v>0</v>
      </c>
      <c r="Z146" s="42">
        <f>VLOOKUP($U146,AF!$B$43:$M$84,Z$9)*K146</f>
        <v>0</v>
      </c>
      <c r="AA146" s="42">
        <f>VLOOKUP($U146,AF!$B$43:$M$84,AA$9)*L146</f>
        <v>0</v>
      </c>
      <c r="AB146" s="42">
        <f>VLOOKUP($U146,AF!$B$43:$M$84,AB$9)*M146</f>
        <v>0</v>
      </c>
      <c r="AC146" s="42">
        <f>VLOOKUP($U146,AF!$B$43:$M$84,AC$9)*N146</f>
        <v>0</v>
      </c>
      <c r="AD146" s="42">
        <f t="shared" si="99"/>
        <v>0</v>
      </c>
      <c r="AE146" s="46"/>
      <c r="AF146" s="7">
        <f t="shared" si="100"/>
        <v>0</v>
      </c>
      <c r="AG146" s="7">
        <f t="shared" si="101"/>
        <v>0</v>
      </c>
      <c r="AH146" s="42">
        <f t="shared" si="102"/>
        <v>0</v>
      </c>
      <c r="AI146" s="46"/>
      <c r="AJ146" s="46"/>
    </row>
    <row r="147" spans="1:36" x14ac:dyDescent="0.4">
      <c r="A147" s="20">
        <f t="shared" si="103"/>
        <v>139</v>
      </c>
      <c r="B147" s="6">
        <v>374</v>
      </c>
      <c r="C147" t="s">
        <v>478</v>
      </c>
      <c r="D147" t="s">
        <v>479</v>
      </c>
      <c r="E147" s="15">
        <f>'Form 1 WP'!S139</f>
        <v>0</v>
      </c>
      <c r="F147" s="1">
        <v>101</v>
      </c>
      <c r="G147" s="7">
        <f>VLOOKUP($F147,AF!$B$43:$M$84,G$9)*$E147</f>
        <v>0</v>
      </c>
      <c r="H147" s="7">
        <f>VLOOKUP($F147,AF!$B$43:$M$84,H$9)*$E147</f>
        <v>0</v>
      </c>
      <c r="I147" s="7">
        <f>VLOOKUP($F147,AF!$B$43:$M$84,I$9)*$E147</f>
        <v>0</v>
      </c>
      <c r="J147" s="7">
        <f>VLOOKUP($F147,AF!$B$43:$M$84,J$9)*$E147</f>
        <v>0</v>
      </c>
      <c r="K147" s="7">
        <f>VLOOKUP($F147,AF!$B$43:$M$84,K$9)*$E147</f>
        <v>0</v>
      </c>
      <c r="L147" s="7">
        <f>VLOOKUP($F147,AF!$B$43:$M$84,L$9)*$E147</f>
        <v>0</v>
      </c>
      <c r="M147" s="7">
        <f>VLOOKUP($F147,AF!$B$43:$M$84,M$9)*$E147</f>
        <v>0</v>
      </c>
      <c r="N147" s="7">
        <f>VLOOKUP($F147,AF!$B$43:$M$84,N$9)*$E147</f>
        <v>0</v>
      </c>
      <c r="O147" s="7">
        <f t="shared" si="117"/>
        <v>0</v>
      </c>
      <c r="P147" s="46"/>
      <c r="Q147" s="7">
        <f t="shared" si="96"/>
        <v>0</v>
      </c>
      <c r="R147" s="7">
        <f t="shared" si="97"/>
        <v>0</v>
      </c>
      <c r="S147" s="15">
        <f t="shared" si="98"/>
        <v>0</v>
      </c>
      <c r="T147" s="46"/>
      <c r="U147" s="47">
        <v>302</v>
      </c>
      <c r="V147" s="42">
        <f>VLOOKUP($U147,AF!$B$43:$M$84,V$9)*G147</f>
        <v>0</v>
      </c>
      <c r="W147" s="42">
        <f>VLOOKUP($U147,AF!$B$43:$M$84,W$9)*H147</f>
        <v>0</v>
      </c>
      <c r="X147" s="42">
        <f>VLOOKUP($U147,AF!$B$43:$M$84,X$9)*I147</f>
        <v>0</v>
      </c>
      <c r="Y147" s="42">
        <f>VLOOKUP($U147,AF!$B$43:$M$84,Y$9)*J147</f>
        <v>0</v>
      </c>
      <c r="Z147" s="42">
        <f>VLOOKUP($U147,AF!$B$43:$M$84,Z$9)*K147</f>
        <v>0</v>
      </c>
      <c r="AA147" s="42">
        <f>VLOOKUP($U147,AF!$B$43:$M$84,AA$9)*L147</f>
        <v>0</v>
      </c>
      <c r="AB147" s="42">
        <f>VLOOKUP($U147,AF!$B$43:$M$84,AB$9)*M147</f>
        <v>0</v>
      </c>
      <c r="AC147" s="42">
        <f>VLOOKUP($U147,AF!$B$43:$M$84,AC$9)*N147</f>
        <v>0</v>
      </c>
      <c r="AD147" s="42">
        <f t="shared" si="99"/>
        <v>0</v>
      </c>
      <c r="AE147" s="46"/>
      <c r="AF147" s="7">
        <f t="shared" si="100"/>
        <v>0</v>
      </c>
      <c r="AG147" s="7">
        <f t="shared" si="101"/>
        <v>0</v>
      </c>
      <c r="AH147" s="42">
        <f t="shared" si="102"/>
        <v>0</v>
      </c>
      <c r="AI147" s="46"/>
      <c r="AJ147" s="46"/>
    </row>
    <row r="148" spans="1:36" x14ac:dyDescent="0.4">
      <c r="A148" s="20">
        <f t="shared" si="103"/>
        <v>140</v>
      </c>
      <c r="C148" t="s">
        <v>0</v>
      </c>
      <c r="E148" s="39">
        <f>SUM(E120:E147)</f>
        <v>141329288</v>
      </c>
      <c r="F148" s="1"/>
      <c r="G148" s="39">
        <f t="shared" ref="G148:O148" si="118">SUM(G120:G147)</f>
        <v>1310881</v>
      </c>
      <c r="H148" s="39">
        <f t="shared" si="118"/>
        <v>17887645.049999997</v>
      </c>
      <c r="I148" s="39">
        <f t="shared" si="118"/>
        <v>11546429.23</v>
      </c>
      <c r="J148" s="39">
        <f t="shared" si="118"/>
        <v>0</v>
      </c>
      <c r="K148" s="39">
        <f t="shared" si="118"/>
        <v>70024065.670000002</v>
      </c>
      <c r="L148" s="39">
        <f t="shared" si="118"/>
        <v>0</v>
      </c>
      <c r="M148" s="39">
        <f t="shared" si="118"/>
        <v>0</v>
      </c>
      <c r="N148" s="39">
        <f t="shared" si="118"/>
        <v>0</v>
      </c>
      <c r="O148" s="39">
        <f t="shared" si="118"/>
        <v>40560266.969999991</v>
      </c>
      <c r="P148" s="46"/>
      <c r="Q148" s="39">
        <f>SUM(Q120:Q147)</f>
        <v>82881375.900000006</v>
      </c>
      <c r="R148" s="39">
        <f>SUM(R120:R147)</f>
        <v>17887645.049999997</v>
      </c>
      <c r="S148" s="39">
        <f>SUM(S120:S147)</f>
        <v>141329287.91999999</v>
      </c>
      <c r="T148" s="46"/>
      <c r="U148" s="47"/>
      <c r="V148" s="39">
        <f t="shared" ref="V148:AD148" si="119">SUM(V120:V147)</f>
        <v>118634.73050000001</v>
      </c>
      <c r="W148" s="39">
        <f t="shared" si="119"/>
        <v>1615587.07464</v>
      </c>
      <c r="X148" s="39">
        <f t="shared" si="119"/>
        <v>1038328.981105</v>
      </c>
      <c r="Y148" s="39">
        <f t="shared" si="119"/>
        <v>0</v>
      </c>
      <c r="Z148" s="39">
        <f t="shared" si="119"/>
        <v>6337177.9431350008</v>
      </c>
      <c r="AA148" s="39">
        <f t="shared" si="119"/>
        <v>0</v>
      </c>
      <c r="AB148" s="39">
        <f t="shared" si="119"/>
        <v>0</v>
      </c>
      <c r="AC148" s="39">
        <f t="shared" si="119"/>
        <v>0</v>
      </c>
      <c r="AD148" s="39">
        <f t="shared" si="119"/>
        <v>132219559.27062</v>
      </c>
      <c r="AE148" s="46"/>
      <c r="AF148" s="39">
        <f>SUM(AF120:AF147)</f>
        <v>7494141.6547400001</v>
      </c>
      <c r="AG148" s="39">
        <f>SUM(AG120:AG147)</f>
        <v>1615587.07464</v>
      </c>
      <c r="AH148" s="39">
        <f>SUM(AH120:AH147)</f>
        <v>141329288</v>
      </c>
      <c r="AI148" s="46"/>
      <c r="AJ148" s="46"/>
    </row>
    <row r="149" spans="1:36" x14ac:dyDescent="0.4">
      <c r="A149" s="20">
        <f t="shared" si="103"/>
        <v>141</v>
      </c>
      <c r="E149" s="46"/>
      <c r="G149" s="47"/>
      <c r="H149" s="46"/>
      <c r="I149" s="47"/>
      <c r="J149" s="46"/>
      <c r="K149" s="47"/>
      <c r="L149" s="46"/>
      <c r="M149" s="47"/>
      <c r="N149" s="46"/>
      <c r="O149" s="47"/>
      <c r="P149" s="46"/>
      <c r="Q149" s="47"/>
      <c r="R149" s="46"/>
      <c r="S149" s="46"/>
      <c r="T149" s="46"/>
      <c r="U149" s="47"/>
      <c r="V149" s="46"/>
      <c r="W149" s="46"/>
      <c r="X149" s="46"/>
      <c r="Y149" s="46"/>
      <c r="Z149" s="46"/>
      <c r="AA149" s="46"/>
      <c r="AB149" s="46"/>
      <c r="AC149" s="46"/>
      <c r="AD149" s="46"/>
      <c r="AE149" s="46"/>
      <c r="AF149" s="47"/>
      <c r="AG149" s="46"/>
      <c r="AH149" s="46"/>
      <c r="AI149" s="46"/>
      <c r="AJ149" s="46"/>
    </row>
    <row r="150" spans="1:36" x14ac:dyDescent="0.4">
      <c r="A150" s="20">
        <f t="shared" si="103"/>
        <v>142</v>
      </c>
      <c r="B150" s="21" t="s">
        <v>480</v>
      </c>
      <c r="C150" s="21"/>
      <c r="E150" s="15"/>
      <c r="F150" s="1"/>
      <c r="G150" s="15"/>
      <c r="H150" s="15"/>
      <c r="I150" s="15"/>
      <c r="J150" s="15"/>
      <c r="K150" s="15"/>
      <c r="L150" s="15"/>
      <c r="M150" s="15"/>
      <c r="N150" s="15"/>
      <c r="O150" s="15"/>
      <c r="P150" s="46"/>
      <c r="Q150" s="15"/>
      <c r="R150" s="15"/>
      <c r="S150" s="15"/>
      <c r="T150" s="46"/>
      <c r="U150" s="49"/>
      <c r="V150" s="42"/>
      <c r="W150" s="42"/>
      <c r="X150" s="42"/>
      <c r="Y150" s="42"/>
      <c r="Z150" s="42"/>
      <c r="AA150" s="42"/>
      <c r="AB150" s="42"/>
      <c r="AC150" s="42"/>
      <c r="AD150" s="42"/>
      <c r="AE150" s="46"/>
      <c r="AF150" s="15"/>
      <c r="AG150" s="15"/>
      <c r="AH150" s="42"/>
      <c r="AI150" s="46"/>
      <c r="AJ150" s="46"/>
    </row>
    <row r="151" spans="1:36" x14ac:dyDescent="0.4">
      <c r="A151" s="20">
        <f t="shared" si="103"/>
        <v>143</v>
      </c>
      <c r="B151" s="6">
        <v>380</v>
      </c>
      <c r="C151" t="s">
        <v>28</v>
      </c>
      <c r="D151" t="s">
        <v>481</v>
      </c>
      <c r="E151" s="15">
        <f>'Form 1 WP'!S142</f>
        <v>0</v>
      </c>
      <c r="F151" s="1">
        <v>101</v>
      </c>
      <c r="G151" s="7">
        <f>VLOOKUP($F151,AF!$B$43:$M$84,G$9)*$E151</f>
        <v>0</v>
      </c>
      <c r="H151" s="7">
        <f>VLOOKUP($F151,AF!$B$43:$M$84,H$9)*$E151</f>
        <v>0</v>
      </c>
      <c r="I151" s="7">
        <f>VLOOKUP($F151,AF!$B$43:$M$84,I$9)*$E151</f>
        <v>0</v>
      </c>
      <c r="J151" s="7">
        <f>VLOOKUP($F151,AF!$B$43:$M$84,J$9)*$E151</f>
        <v>0</v>
      </c>
      <c r="K151" s="7">
        <f>VLOOKUP($F151,AF!$B$43:$M$84,K$9)*$E151</f>
        <v>0</v>
      </c>
      <c r="L151" s="7">
        <f>VLOOKUP($F151,AF!$B$43:$M$84,L$9)*$E151</f>
        <v>0</v>
      </c>
      <c r="M151" s="7">
        <f>VLOOKUP($F151,AF!$B$43:$M$84,M$9)*$E151</f>
        <v>0</v>
      </c>
      <c r="N151" s="7">
        <f>VLOOKUP($F151,AF!$B$43:$M$84,N$9)*$E151</f>
        <v>0</v>
      </c>
      <c r="O151" s="7">
        <f t="shared" ref="O151:O157" si="120">E151-SUM(G151:N151)</f>
        <v>0</v>
      </c>
      <c r="P151" s="46"/>
      <c r="Q151" s="7">
        <f t="shared" ref="Q151:R157" si="121">+M151+K151+I151+G151</f>
        <v>0</v>
      </c>
      <c r="R151" s="7">
        <f t="shared" si="121"/>
        <v>0</v>
      </c>
      <c r="S151" s="15">
        <f t="shared" ref="S151:S157" si="122">Q151+R151+O151</f>
        <v>0</v>
      </c>
      <c r="T151" s="46"/>
      <c r="U151" s="47">
        <v>302</v>
      </c>
      <c r="V151" s="42">
        <f>VLOOKUP($U151,AF!$B$43:$M$84,V$9)*G151</f>
        <v>0</v>
      </c>
      <c r="W151" s="42">
        <f>VLOOKUP($U151,AF!$B$43:$M$84,W$9)*H151</f>
        <v>0</v>
      </c>
      <c r="X151" s="42">
        <f>VLOOKUP($U151,AF!$B$43:$M$84,X$9)*I151</f>
        <v>0</v>
      </c>
      <c r="Y151" s="42">
        <f>VLOOKUP($U151,AF!$B$43:$M$84,Y$9)*J151</f>
        <v>0</v>
      </c>
      <c r="Z151" s="42">
        <f>VLOOKUP($U151,AF!$B$43:$M$84,Z$9)*K151</f>
        <v>0</v>
      </c>
      <c r="AA151" s="42">
        <f>VLOOKUP($U151,AF!$B$43:$M$84,AA$9)*L151</f>
        <v>0</v>
      </c>
      <c r="AB151" s="42">
        <f>VLOOKUP($U151,AF!$B$43:$M$84,AB$9)*M151</f>
        <v>0</v>
      </c>
      <c r="AC151" s="42">
        <f>VLOOKUP($U151,AF!$B$43:$M$84,AC$9)*N151</f>
        <v>0</v>
      </c>
      <c r="AD151" s="42">
        <f t="shared" ref="AD151:AD157" si="123">E151-SUM(V151:AC151)</f>
        <v>0</v>
      </c>
      <c r="AE151" s="46"/>
      <c r="AF151" s="7">
        <f t="shared" ref="AF151:AG157" si="124">+AB151+Z151+X151+V151</f>
        <v>0</v>
      </c>
      <c r="AG151" s="7">
        <f>+AC151+AA151+Y151+W151</f>
        <v>0</v>
      </c>
      <c r="AH151" s="42">
        <f t="shared" ref="AH151:AH157" si="125">+AF151+AG151+AD151</f>
        <v>0</v>
      </c>
      <c r="AI151" s="46"/>
      <c r="AJ151" s="46"/>
    </row>
    <row r="152" spans="1:36" x14ac:dyDescent="0.4">
      <c r="A152" s="20">
        <f t="shared" si="103"/>
        <v>144</v>
      </c>
      <c r="B152" s="6">
        <v>381</v>
      </c>
      <c r="C152" t="s">
        <v>29</v>
      </c>
      <c r="D152" t="s">
        <v>482</v>
      </c>
      <c r="E152" s="15">
        <f>'Form 1 WP'!S143</f>
        <v>0</v>
      </c>
      <c r="F152" s="1">
        <v>101</v>
      </c>
      <c r="G152" s="7">
        <f>VLOOKUP($F152,AF!$B$43:$M$84,G$9)*$E152</f>
        <v>0</v>
      </c>
      <c r="H152" s="7">
        <f>VLOOKUP($F152,AF!$B$43:$M$84,H$9)*$E152</f>
        <v>0</v>
      </c>
      <c r="I152" s="7">
        <f>VLOOKUP($F152,AF!$B$43:$M$84,I$9)*$E152</f>
        <v>0</v>
      </c>
      <c r="J152" s="7">
        <f>VLOOKUP($F152,AF!$B$43:$M$84,J$9)*$E152</f>
        <v>0</v>
      </c>
      <c r="K152" s="7">
        <f>VLOOKUP($F152,AF!$B$43:$M$84,K$9)*$E152</f>
        <v>0</v>
      </c>
      <c r="L152" s="7">
        <f>VLOOKUP($F152,AF!$B$43:$M$84,L$9)*$E152</f>
        <v>0</v>
      </c>
      <c r="M152" s="7">
        <f>VLOOKUP($F152,AF!$B$43:$M$84,M$9)*$E152</f>
        <v>0</v>
      </c>
      <c r="N152" s="7">
        <f>VLOOKUP($F152,AF!$B$43:$M$84,N$9)*$E152</f>
        <v>0</v>
      </c>
      <c r="O152" s="7">
        <f t="shared" si="120"/>
        <v>0</v>
      </c>
      <c r="P152" s="46"/>
      <c r="Q152" s="7">
        <f t="shared" si="121"/>
        <v>0</v>
      </c>
      <c r="R152" s="7">
        <f t="shared" si="121"/>
        <v>0</v>
      </c>
      <c r="S152" s="15">
        <f t="shared" si="122"/>
        <v>0</v>
      </c>
      <c r="T152" s="46"/>
      <c r="U152" s="47">
        <v>302</v>
      </c>
      <c r="V152" s="42">
        <f>VLOOKUP($U152,AF!$B$43:$M$84,V$9)*G152</f>
        <v>0</v>
      </c>
      <c r="W152" s="42">
        <f>VLOOKUP($U152,AF!$B$43:$M$84,W$9)*H152</f>
        <v>0</v>
      </c>
      <c r="X152" s="42">
        <f>VLOOKUP($U152,AF!$B$43:$M$84,X$9)*I152</f>
        <v>0</v>
      </c>
      <c r="Y152" s="42">
        <f>VLOOKUP($U152,AF!$B$43:$M$84,Y$9)*J152</f>
        <v>0</v>
      </c>
      <c r="Z152" s="42">
        <f>VLOOKUP($U152,AF!$B$43:$M$84,Z$9)*K152</f>
        <v>0</v>
      </c>
      <c r="AA152" s="42">
        <f>VLOOKUP($U152,AF!$B$43:$M$84,AA$9)*L152</f>
        <v>0</v>
      </c>
      <c r="AB152" s="42">
        <f>VLOOKUP($U152,AF!$B$43:$M$84,AB$9)*M152</f>
        <v>0</v>
      </c>
      <c r="AC152" s="42">
        <f>VLOOKUP($U152,AF!$B$43:$M$84,AC$9)*N152</f>
        <v>0</v>
      </c>
      <c r="AD152" s="42">
        <f t="shared" si="123"/>
        <v>0</v>
      </c>
      <c r="AE152" s="46"/>
      <c r="AF152" s="7">
        <f t="shared" si="124"/>
        <v>0</v>
      </c>
      <c r="AG152" s="7">
        <f t="shared" si="124"/>
        <v>0</v>
      </c>
      <c r="AH152" s="42">
        <f t="shared" si="125"/>
        <v>0</v>
      </c>
      <c r="AI152" s="46"/>
      <c r="AJ152" s="46"/>
    </row>
    <row r="153" spans="1:36" x14ac:dyDescent="0.4">
      <c r="A153" s="20">
        <f t="shared" si="103"/>
        <v>145</v>
      </c>
      <c r="B153" s="6">
        <v>382</v>
      </c>
      <c r="C153" t="s">
        <v>483</v>
      </c>
      <c r="D153" t="s">
        <v>484</v>
      </c>
      <c r="E153" s="15">
        <f>'Form 1 WP'!S144</f>
        <v>38157</v>
      </c>
      <c r="F153" s="1">
        <v>101</v>
      </c>
      <c r="G153" s="7">
        <f>VLOOKUP($F153,AF!$B$43:$M$84,G$9)*$E153</f>
        <v>0</v>
      </c>
      <c r="H153" s="7">
        <f>VLOOKUP($F153,AF!$B$43:$M$84,H$9)*$E153</f>
        <v>0</v>
      </c>
      <c r="I153" s="7">
        <f>VLOOKUP($F153,AF!$B$43:$M$84,I$9)*$E153</f>
        <v>0</v>
      </c>
      <c r="J153" s="7">
        <f>VLOOKUP($F153,AF!$B$43:$M$84,J$9)*$E153</f>
        <v>0</v>
      </c>
      <c r="K153" s="7">
        <f>VLOOKUP($F153,AF!$B$43:$M$84,K$9)*$E153</f>
        <v>0</v>
      </c>
      <c r="L153" s="7">
        <f>VLOOKUP($F153,AF!$B$43:$M$84,L$9)*$E153</f>
        <v>0</v>
      </c>
      <c r="M153" s="7">
        <f>VLOOKUP($F153,AF!$B$43:$M$84,M$9)*$E153</f>
        <v>0</v>
      </c>
      <c r="N153" s="7">
        <f>VLOOKUP($F153,AF!$B$43:$M$84,N$9)*$E153</f>
        <v>0</v>
      </c>
      <c r="O153" s="7">
        <f t="shared" si="120"/>
        <v>38157</v>
      </c>
      <c r="P153" s="46"/>
      <c r="Q153" s="7">
        <f t="shared" si="121"/>
        <v>0</v>
      </c>
      <c r="R153" s="7">
        <f t="shared" si="121"/>
        <v>0</v>
      </c>
      <c r="S153" s="15">
        <f t="shared" si="122"/>
        <v>38157</v>
      </c>
      <c r="T153" s="46"/>
      <c r="U153" s="47">
        <v>302</v>
      </c>
      <c r="V153" s="42">
        <f>VLOOKUP($U153,AF!$B$43:$M$84,V$9)*G153</f>
        <v>0</v>
      </c>
      <c r="W153" s="42">
        <f>VLOOKUP($U153,AF!$B$43:$M$84,W$9)*H153</f>
        <v>0</v>
      </c>
      <c r="X153" s="42">
        <f>VLOOKUP($U153,AF!$B$43:$M$84,X$9)*I153</f>
        <v>0</v>
      </c>
      <c r="Y153" s="42">
        <f>VLOOKUP($U153,AF!$B$43:$M$84,Y$9)*J153</f>
        <v>0</v>
      </c>
      <c r="Z153" s="42">
        <f>VLOOKUP($U153,AF!$B$43:$M$84,Z$9)*K153</f>
        <v>0</v>
      </c>
      <c r="AA153" s="42">
        <f>VLOOKUP($U153,AF!$B$43:$M$84,AA$9)*L153</f>
        <v>0</v>
      </c>
      <c r="AB153" s="42">
        <f>VLOOKUP($U153,AF!$B$43:$M$84,AB$9)*M153</f>
        <v>0</v>
      </c>
      <c r="AC153" s="42">
        <f>VLOOKUP($U153,AF!$B$43:$M$84,AC$9)*N153</f>
        <v>0</v>
      </c>
      <c r="AD153" s="42">
        <f t="shared" si="123"/>
        <v>38157</v>
      </c>
      <c r="AE153" s="46"/>
      <c r="AF153" s="7">
        <f t="shared" si="124"/>
        <v>0</v>
      </c>
      <c r="AG153" s="7">
        <f t="shared" si="124"/>
        <v>0</v>
      </c>
      <c r="AH153" s="42">
        <f t="shared" si="125"/>
        <v>38157</v>
      </c>
      <c r="AI153" s="46"/>
      <c r="AJ153" s="46"/>
    </row>
    <row r="154" spans="1:36" x14ac:dyDescent="0.4">
      <c r="A154" s="20">
        <f t="shared" si="103"/>
        <v>146</v>
      </c>
      <c r="B154" s="6">
        <v>383</v>
      </c>
      <c r="C154" t="s">
        <v>485</v>
      </c>
      <c r="D154" t="s">
        <v>486</v>
      </c>
      <c r="E154" s="15">
        <f>'Form 1 WP'!S145</f>
        <v>195079</v>
      </c>
      <c r="F154" s="1">
        <v>101</v>
      </c>
      <c r="G154" s="7">
        <f>VLOOKUP($F154,AF!$B$43:$M$84,G$9)*$E154</f>
        <v>0</v>
      </c>
      <c r="H154" s="7">
        <f>VLOOKUP($F154,AF!$B$43:$M$84,H$9)*$E154</f>
        <v>0</v>
      </c>
      <c r="I154" s="7">
        <f>VLOOKUP($F154,AF!$B$43:$M$84,I$9)*$E154</f>
        <v>0</v>
      </c>
      <c r="J154" s="7">
        <f>VLOOKUP($F154,AF!$B$43:$M$84,J$9)*$E154</f>
        <v>0</v>
      </c>
      <c r="K154" s="7">
        <f>VLOOKUP($F154,AF!$B$43:$M$84,K$9)*$E154</f>
        <v>0</v>
      </c>
      <c r="L154" s="7">
        <f>VLOOKUP($F154,AF!$B$43:$M$84,L$9)*$E154</f>
        <v>0</v>
      </c>
      <c r="M154" s="7">
        <f>VLOOKUP($F154,AF!$B$43:$M$84,M$9)*$E154</f>
        <v>0</v>
      </c>
      <c r="N154" s="7">
        <f>VLOOKUP($F154,AF!$B$43:$M$84,N$9)*$E154</f>
        <v>0</v>
      </c>
      <c r="O154" s="7">
        <f t="shared" si="120"/>
        <v>195079</v>
      </c>
      <c r="P154" s="46"/>
      <c r="Q154" s="7">
        <f t="shared" si="121"/>
        <v>0</v>
      </c>
      <c r="R154" s="7">
        <f t="shared" si="121"/>
        <v>0</v>
      </c>
      <c r="S154" s="15">
        <f t="shared" si="122"/>
        <v>195079</v>
      </c>
      <c r="T154" s="46"/>
      <c r="U154" s="47">
        <v>302</v>
      </c>
      <c r="V154" s="42">
        <f>VLOOKUP($U154,AF!$B$43:$M$84,V$9)*G154</f>
        <v>0</v>
      </c>
      <c r="W154" s="42">
        <f>VLOOKUP($U154,AF!$B$43:$M$84,W$9)*H154</f>
        <v>0</v>
      </c>
      <c r="X154" s="42">
        <f>VLOOKUP($U154,AF!$B$43:$M$84,X$9)*I154</f>
        <v>0</v>
      </c>
      <c r="Y154" s="42">
        <f>VLOOKUP($U154,AF!$B$43:$M$84,Y$9)*J154</f>
        <v>0</v>
      </c>
      <c r="Z154" s="42">
        <f>VLOOKUP($U154,AF!$B$43:$M$84,Z$9)*K154</f>
        <v>0</v>
      </c>
      <c r="AA154" s="42">
        <f>VLOOKUP($U154,AF!$B$43:$M$84,AA$9)*L154</f>
        <v>0</v>
      </c>
      <c r="AB154" s="42">
        <f>VLOOKUP($U154,AF!$B$43:$M$84,AB$9)*M154</f>
        <v>0</v>
      </c>
      <c r="AC154" s="42">
        <f>VLOOKUP($U154,AF!$B$43:$M$84,AC$9)*N154</f>
        <v>0</v>
      </c>
      <c r="AD154" s="42">
        <f t="shared" si="123"/>
        <v>195079</v>
      </c>
      <c r="AE154" s="46"/>
      <c r="AF154" s="7">
        <f t="shared" si="124"/>
        <v>0</v>
      </c>
      <c r="AG154" s="7">
        <f t="shared" si="124"/>
        <v>0</v>
      </c>
      <c r="AH154" s="42">
        <f t="shared" si="125"/>
        <v>195079</v>
      </c>
      <c r="AI154" s="46"/>
      <c r="AJ154" s="46"/>
    </row>
    <row r="155" spans="1:36" x14ac:dyDescent="0.4">
      <c r="A155" s="20">
        <f t="shared" si="103"/>
        <v>147</v>
      </c>
      <c r="B155" s="6">
        <v>384</v>
      </c>
      <c r="C155" t="s">
        <v>88</v>
      </c>
      <c r="D155" t="s">
        <v>487</v>
      </c>
      <c r="E155" s="15">
        <f>'Form 1 WP'!S146</f>
        <v>0</v>
      </c>
      <c r="F155" s="1">
        <v>101</v>
      </c>
      <c r="G155" s="7">
        <f>VLOOKUP($F155,AF!$B$43:$M$84,G$9)*$E155</f>
        <v>0</v>
      </c>
      <c r="H155" s="7">
        <f>VLOOKUP($F155,AF!$B$43:$M$84,H$9)*$E155</f>
        <v>0</v>
      </c>
      <c r="I155" s="7">
        <f>VLOOKUP($F155,AF!$B$43:$M$84,I$9)*$E155</f>
        <v>0</v>
      </c>
      <c r="J155" s="7">
        <f>VLOOKUP($F155,AF!$B$43:$M$84,J$9)*$E155</f>
        <v>0</v>
      </c>
      <c r="K155" s="7">
        <f>VLOOKUP($F155,AF!$B$43:$M$84,K$9)*$E155</f>
        <v>0</v>
      </c>
      <c r="L155" s="7">
        <f>VLOOKUP($F155,AF!$B$43:$M$84,L$9)*$E155</f>
        <v>0</v>
      </c>
      <c r="M155" s="7">
        <f>VLOOKUP($F155,AF!$B$43:$M$84,M$9)*$E155</f>
        <v>0</v>
      </c>
      <c r="N155" s="7">
        <f>VLOOKUP($F155,AF!$B$43:$M$84,N$9)*$E155</f>
        <v>0</v>
      </c>
      <c r="O155" s="7">
        <f t="shared" si="120"/>
        <v>0</v>
      </c>
      <c r="P155" s="46"/>
      <c r="Q155" s="7">
        <f t="shared" si="121"/>
        <v>0</v>
      </c>
      <c r="R155" s="7">
        <f t="shared" si="121"/>
        <v>0</v>
      </c>
      <c r="S155" s="15">
        <f t="shared" si="122"/>
        <v>0</v>
      </c>
      <c r="T155" s="46"/>
      <c r="U155" s="47">
        <v>302</v>
      </c>
      <c r="V155" s="42">
        <f>VLOOKUP($U155,AF!$B$43:$M$84,V$9)*G155</f>
        <v>0</v>
      </c>
      <c r="W155" s="42">
        <f>VLOOKUP($U155,AF!$B$43:$M$84,W$9)*H155</f>
        <v>0</v>
      </c>
      <c r="X155" s="42">
        <f>VLOOKUP($U155,AF!$B$43:$M$84,X$9)*I155</f>
        <v>0</v>
      </c>
      <c r="Y155" s="42">
        <f>VLOOKUP($U155,AF!$B$43:$M$84,Y$9)*J155</f>
        <v>0</v>
      </c>
      <c r="Z155" s="42">
        <f>VLOOKUP($U155,AF!$B$43:$M$84,Z$9)*K155</f>
        <v>0</v>
      </c>
      <c r="AA155" s="42">
        <f>VLOOKUP($U155,AF!$B$43:$M$84,AA$9)*L155</f>
        <v>0</v>
      </c>
      <c r="AB155" s="42">
        <f>VLOOKUP($U155,AF!$B$43:$M$84,AB$9)*M155</f>
        <v>0</v>
      </c>
      <c r="AC155" s="42">
        <f>VLOOKUP($U155,AF!$B$43:$M$84,AC$9)*N155</f>
        <v>0</v>
      </c>
      <c r="AD155" s="42">
        <f t="shared" si="123"/>
        <v>0</v>
      </c>
      <c r="AE155" s="46"/>
      <c r="AF155" s="7">
        <f t="shared" si="124"/>
        <v>0</v>
      </c>
      <c r="AG155" s="7">
        <f t="shared" si="124"/>
        <v>0</v>
      </c>
      <c r="AH155" s="42">
        <f t="shared" si="125"/>
        <v>0</v>
      </c>
      <c r="AI155" s="46"/>
      <c r="AJ155" s="46"/>
    </row>
    <row r="156" spans="1:36" x14ac:dyDescent="0.4">
      <c r="A156" s="20">
        <f t="shared" si="103"/>
        <v>148</v>
      </c>
      <c r="B156" s="6">
        <v>385</v>
      </c>
      <c r="C156" t="s">
        <v>488</v>
      </c>
      <c r="D156" t="s">
        <v>489</v>
      </c>
      <c r="E156" s="15">
        <f>'Form 1 WP'!S147</f>
        <v>0</v>
      </c>
      <c r="F156" s="1">
        <v>101</v>
      </c>
      <c r="G156" s="7">
        <f>VLOOKUP($F156,AF!$B$43:$M$84,G$9)*$E156</f>
        <v>0</v>
      </c>
      <c r="H156" s="7">
        <f>VLOOKUP($F156,AF!$B$43:$M$84,H$9)*$E156</f>
        <v>0</v>
      </c>
      <c r="I156" s="7">
        <f>VLOOKUP($F156,AF!$B$43:$M$84,I$9)*$E156</f>
        <v>0</v>
      </c>
      <c r="J156" s="7">
        <f>VLOOKUP($F156,AF!$B$43:$M$84,J$9)*$E156</f>
        <v>0</v>
      </c>
      <c r="K156" s="7">
        <f>VLOOKUP($F156,AF!$B$43:$M$84,K$9)*$E156</f>
        <v>0</v>
      </c>
      <c r="L156" s="7">
        <f>VLOOKUP($F156,AF!$B$43:$M$84,L$9)*$E156</f>
        <v>0</v>
      </c>
      <c r="M156" s="7">
        <f>VLOOKUP($F156,AF!$B$43:$M$84,M$9)*$E156</f>
        <v>0</v>
      </c>
      <c r="N156" s="7">
        <f>VLOOKUP($F156,AF!$B$43:$M$84,N$9)*$E156</f>
        <v>0</v>
      </c>
      <c r="O156" s="7">
        <f t="shared" si="120"/>
        <v>0</v>
      </c>
      <c r="P156" s="46"/>
      <c r="Q156" s="7">
        <f t="shared" si="121"/>
        <v>0</v>
      </c>
      <c r="R156" s="7">
        <f t="shared" si="121"/>
        <v>0</v>
      </c>
      <c r="S156" s="15">
        <f t="shared" si="122"/>
        <v>0</v>
      </c>
      <c r="T156" s="46"/>
      <c r="U156" s="47">
        <v>302</v>
      </c>
      <c r="V156" s="42">
        <f>VLOOKUP($U156,AF!$B$43:$M$84,V$9)*G156</f>
        <v>0</v>
      </c>
      <c r="W156" s="42">
        <f>VLOOKUP($U156,AF!$B$43:$M$84,W$9)*H156</f>
        <v>0</v>
      </c>
      <c r="X156" s="42">
        <f>VLOOKUP($U156,AF!$B$43:$M$84,X$9)*I156</f>
        <v>0</v>
      </c>
      <c r="Y156" s="42">
        <f>VLOOKUP($U156,AF!$B$43:$M$84,Y$9)*J156</f>
        <v>0</v>
      </c>
      <c r="Z156" s="42">
        <f>VLOOKUP($U156,AF!$B$43:$M$84,Z$9)*K156</f>
        <v>0</v>
      </c>
      <c r="AA156" s="42">
        <f>VLOOKUP($U156,AF!$B$43:$M$84,AA$9)*L156</f>
        <v>0</v>
      </c>
      <c r="AB156" s="42">
        <f>VLOOKUP($U156,AF!$B$43:$M$84,AB$9)*M156</f>
        <v>0</v>
      </c>
      <c r="AC156" s="42">
        <f>VLOOKUP($U156,AF!$B$43:$M$84,AC$9)*N156</f>
        <v>0</v>
      </c>
      <c r="AD156" s="42">
        <f t="shared" si="123"/>
        <v>0</v>
      </c>
      <c r="AE156" s="46"/>
      <c r="AF156" s="7">
        <f t="shared" si="124"/>
        <v>0</v>
      </c>
      <c r="AG156" s="7">
        <f t="shared" si="124"/>
        <v>0</v>
      </c>
      <c r="AH156" s="42">
        <f t="shared" si="125"/>
        <v>0</v>
      </c>
      <c r="AI156" s="46"/>
      <c r="AJ156" s="46"/>
    </row>
    <row r="157" spans="1:36" x14ac:dyDescent="0.4">
      <c r="A157" s="20">
        <f t="shared" si="103"/>
        <v>149</v>
      </c>
      <c r="B157" s="6">
        <v>386</v>
      </c>
      <c r="C157" t="s">
        <v>490</v>
      </c>
      <c r="D157" t="s">
        <v>491</v>
      </c>
      <c r="E157" s="15">
        <f>'Form 1 WP'!S148</f>
        <v>0</v>
      </c>
      <c r="F157" s="1">
        <v>101</v>
      </c>
      <c r="G157" s="7">
        <f>VLOOKUP($F157,AF!$B$43:$M$84,G$9)*$E157</f>
        <v>0</v>
      </c>
      <c r="H157" s="7">
        <f>VLOOKUP($F157,AF!$B$43:$M$84,H$9)*$E157</f>
        <v>0</v>
      </c>
      <c r="I157" s="7">
        <f>VLOOKUP($F157,AF!$B$43:$M$84,I$9)*$E157</f>
        <v>0</v>
      </c>
      <c r="J157" s="7">
        <f>VLOOKUP($F157,AF!$B$43:$M$84,J$9)*$E157</f>
        <v>0</v>
      </c>
      <c r="K157" s="7">
        <f>VLOOKUP($F157,AF!$B$43:$M$84,K$9)*$E157</f>
        <v>0</v>
      </c>
      <c r="L157" s="7">
        <f>VLOOKUP($F157,AF!$B$43:$M$84,L$9)*$E157</f>
        <v>0</v>
      </c>
      <c r="M157" s="7">
        <f>VLOOKUP($F157,AF!$B$43:$M$84,M$9)*$E157</f>
        <v>0</v>
      </c>
      <c r="N157" s="7">
        <f>VLOOKUP($F157,AF!$B$43:$M$84,N$9)*$E157</f>
        <v>0</v>
      </c>
      <c r="O157" s="7">
        <f t="shared" si="120"/>
        <v>0</v>
      </c>
      <c r="P157" s="46"/>
      <c r="Q157" s="7">
        <f t="shared" si="121"/>
        <v>0</v>
      </c>
      <c r="R157" s="7">
        <f t="shared" si="121"/>
        <v>0</v>
      </c>
      <c r="S157" s="15">
        <f t="shared" si="122"/>
        <v>0</v>
      </c>
      <c r="T157" s="46"/>
      <c r="U157" s="47">
        <v>302</v>
      </c>
      <c r="V157" s="42">
        <f>VLOOKUP($U157,AF!$B$43:$M$84,V$9)*G157</f>
        <v>0</v>
      </c>
      <c r="W157" s="42">
        <f>VLOOKUP($U157,AF!$B$43:$M$84,W$9)*H157</f>
        <v>0</v>
      </c>
      <c r="X157" s="42">
        <f>VLOOKUP($U157,AF!$B$43:$M$84,X$9)*I157</f>
        <v>0</v>
      </c>
      <c r="Y157" s="42">
        <f>VLOOKUP($U157,AF!$B$43:$M$84,Y$9)*J157</f>
        <v>0</v>
      </c>
      <c r="Z157" s="42">
        <f>VLOOKUP($U157,AF!$B$43:$M$84,Z$9)*K157</f>
        <v>0</v>
      </c>
      <c r="AA157" s="42">
        <f>VLOOKUP($U157,AF!$B$43:$M$84,AA$9)*L157</f>
        <v>0</v>
      </c>
      <c r="AB157" s="42">
        <f>VLOOKUP($U157,AF!$B$43:$M$84,AB$9)*M157</f>
        <v>0</v>
      </c>
      <c r="AC157" s="42">
        <f>VLOOKUP($U157,AF!$B$43:$M$84,AC$9)*N157</f>
        <v>0</v>
      </c>
      <c r="AD157" s="42">
        <f t="shared" si="123"/>
        <v>0</v>
      </c>
      <c r="AE157" s="46"/>
      <c r="AF157" s="7">
        <f t="shared" si="124"/>
        <v>0</v>
      </c>
      <c r="AG157" s="7">
        <f t="shared" si="124"/>
        <v>0</v>
      </c>
      <c r="AH157" s="42">
        <f t="shared" si="125"/>
        <v>0</v>
      </c>
      <c r="AI157" s="46"/>
      <c r="AJ157" s="46"/>
    </row>
    <row r="158" spans="1:36" x14ac:dyDescent="0.4">
      <c r="A158" s="20">
        <f t="shared" si="103"/>
        <v>150</v>
      </c>
      <c r="C158" t="s">
        <v>0</v>
      </c>
      <c r="E158" s="39">
        <f>SUM(E151:E157)</f>
        <v>233236</v>
      </c>
      <c r="F158" s="1"/>
      <c r="G158" s="39">
        <f t="shared" ref="G158:H158" si="126">SUM(G151:G157)</f>
        <v>0</v>
      </c>
      <c r="H158" s="39">
        <f t="shared" si="126"/>
        <v>0</v>
      </c>
      <c r="I158" s="39">
        <f t="shared" ref="I158:J158" si="127">SUM(I151:I157)</f>
        <v>0</v>
      </c>
      <c r="J158" s="39">
        <f t="shared" si="127"/>
        <v>0</v>
      </c>
      <c r="K158" s="39">
        <f t="shared" ref="K158:L158" si="128">SUM(K151:K157)</f>
        <v>0</v>
      </c>
      <c r="L158" s="39">
        <f t="shared" si="128"/>
        <v>0</v>
      </c>
      <c r="M158" s="39">
        <f t="shared" ref="M158:N158" si="129">SUM(M151:M157)</f>
        <v>0</v>
      </c>
      <c r="N158" s="39">
        <f t="shared" si="129"/>
        <v>0</v>
      </c>
      <c r="O158" s="39">
        <f t="shared" ref="O158" si="130">SUM(O151:O157)</f>
        <v>233236</v>
      </c>
      <c r="P158" s="46"/>
      <c r="Q158" s="39">
        <f t="shared" ref="Q158:R158" si="131">SUM(Q151:Q157)</f>
        <v>0</v>
      </c>
      <c r="R158" s="39">
        <f t="shared" si="131"/>
        <v>0</v>
      </c>
      <c r="S158" s="39">
        <f>SUM(S151:S157)</f>
        <v>233236</v>
      </c>
      <c r="T158" s="46"/>
      <c r="U158" s="47"/>
      <c r="V158" s="39">
        <f t="shared" ref="V158:W158" si="132">SUM(V151:V157)</f>
        <v>0</v>
      </c>
      <c r="W158" s="39">
        <f t="shared" si="132"/>
        <v>0</v>
      </c>
      <c r="X158" s="39">
        <f t="shared" ref="X158:Y158" si="133">SUM(X151:X157)</f>
        <v>0</v>
      </c>
      <c r="Y158" s="39">
        <f t="shared" si="133"/>
        <v>0</v>
      </c>
      <c r="Z158" s="39">
        <f t="shared" ref="Z158:AD158" si="134">SUM(Z151:Z157)</f>
        <v>0</v>
      </c>
      <c r="AA158" s="39">
        <f t="shared" si="134"/>
        <v>0</v>
      </c>
      <c r="AB158" s="39">
        <f t="shared" si="134"/>
        <v>0</v>
      </c>
      <c r="AC158" s="39">
        <f t="shared" si="134"/>
        <v>0</v>
      </c>
      <c r="AD158" s="39">
        <f t="shared" si="134"/>
        <v>233236</v>
      </c>
      <c r="AE158" s="46"/>
      <c r="AF158" s="39">
        <f t="shared" ref="AF158:AH158" si="135">SUM(AF151:AF157)</f>
        <v>0</v>
      </c>
      <c r="AG158" s="39">
        <f t="shared" si="135"/>
        <v>0</v>
      </c>
      <c r="AH158" s="39">
        <f t="shared" si="135"/>
        <v>233236</v>
      </c>
      <c r="AI158" s="46"/>
      <c r="AJ158" s="46"/>
    </row>
    <row r="159" spans="1:36" x14ac:dyDescent="0.4">
      <c r="A159" s="20">
        <f t="shared" si="103"/>
        <v>151</v>
      </c>
      <c r="E159" s="15"/>
      <c r="F159" s="1"/>
      <c r="G159" s="15"/>
      <c r="H159" s="15"/>
      <c r="I159" s="15"/>
      <c r="J159" s="15"/>
      <c r="K159" s="15"/>
      <c r="L159" s="15"/>
      <c r="M159" s="15"/>
      <c r="N159" s="15"/>
      <c r="O159" s="15"/>
      <c r="P159" s="46"/>
      <c r="Q159" s="15"/>
      <c r="R159" s="15"/>
      <c r="S159" s="15"/>
      <c r="T159" s="46"/>
      <c r="U159" s="47"/>
      <c r="V159" s="15"/>
      <c r="W159" s="15"/>
      <c r="X159" s="15"/>
      <c r="Y159" s="15"/>
      <c r="Z159" s="15"/>
      <c r="AA159" s="15"/>
      <c r="AB159" s="15"/>
      <c r="AC159" s="15"/>
      <c r="AD159" s="15"/>
      <c r="AE159" s="46"/>
      <c r="AF159" s="15"/>
      <c r="AG159" s="15"/>
      <c r="AH159" s="15"/>
      <c r="AI159" s="46"/>
      <c r="AJ159" s="46"/>
    </row>
    <row r="160" spans="1:36" x14ac:dyDescent="0.4">
      <c r="A160" s="20">
        <f t="shared" si="103"/>
        <v>152</v>
      </c>
      <c r="B160" s="21" t="s">
        <v>1102</v>
      </c>
      <c r="C160" s="21"/>
      <c r="E160" s="15"/>
      <c r="F160" s="1"/>
      <c r="G160" s="15"/>
      <c r="H160" s="15"/>
      <c r="I160" s="15"/>
      <c r="J160" s="15"/>
      <c r="K160" s="15"/>
      <c r="L160" s="15"/>
      <c r="M160" s="15"/>
      <c r="N160" s="15"/>
      <c r="O160" s="15"/>
      <c r="P160" s="46"/>
      <c r="Q160" s="15"/>
      <c r="R160" s="15"/>
      <c r="S160" s="15"/>
      <c r="T160" s="46"/>
      <c r="U160" s="47"/>
      <c r="V160" s="15"/>
      <c r="W160" s="15"/>
      <c r="X160" s="15"/>
      <c r="Y160" s="15"/>
      <c r="Z160" s="15"/>
      <c r="AA160" s="15"/>
      <c r="AB160" s="15"/>
      <c r="AC160" s="15"/>
      <c r="AD160" s="15"/>
      <c r="AE160" s="46"/>
      <c r="AF160" s="15"/>
      <c r="AG160" s="15"/>
      <c r="AH160" s="15"/>
      <c r="AI160" s="46"/>
      <c r="AJ160" s="46"/>
    </row>
    <row r="161" spans="1:36" x14ac:dyDescent="0.4">
      <c r="A161" s="20">
        <f t="shared" si="103"/>
        <v>153</v>
      </c>
      <c r="B161" s="6">
        <v>387.1</v>
      </c>
      <c r="C161" t="s">
        <v>1301</v>
      </c>
      <c r="D161" t="s">
        <v>1324</v>
      </c>
      <c r="E161" s="15">
        <f>'Form 1 WP'!S151-E162</f>
        <v>0</v>
      </c>
      <c r="F161" s="1">
        <v>101</v>
      </c>
      <c r="G161" s="7">
        <f>VLOOKUP($F161,AF!$B$43:$M$84,G$9)*$E161</f>
        <v>0</v>
      </c>
      <c r="H161" s="7">
        <f>VLOOKUP($F161,AF!$B$43:$M$84,H$9)*$E161</f>
        <v>0</v>
      </c>
      <c r="I161" s="7">
        <f>VLOOKUP($F161,AF!$B$43:$M$84,I$9)*$E161</f>
        <v>0</v>
      </c>
      <c r="J161" s="7">
        <f>VLOOKUP($F161,AF!$B$43:$M$84,J$9)*$E161</f>
        <v>0</v>
      </c>
      <c r="K161" s="7">
        <f>VLOOKUP($F161,AF!$B$43:$M$84,K$9)*$E161</f>
        <v>0</v>
      </c>
      <c r="L161" s="7">
        <f>VLOOKUP($F161,AF!$B$43:$M$84,L$9)*$E161</f>
        <v>0</v>
      </c>
      <c r="M161" s="7">
        <f>VLOOKUP($F161,AF!$B$43:$M$84,M$9)*$E161</f>
        <v>0</v>
      </c>
      <c r="N161" s="7">
        <f>VLOOKUP($F161,AF!$B$43:$M$84,N$9)*$E161</f>
        <v>0</v>
      </c>
      <c r="O161" s="7">
        <f t="shared" ref="O161" si="136">E161-SUM(G161:N161)</f>
        <v>0</v>
      </c>
      <c r="P161" s="46"/>
      <c r="Q161" s="7">
        <f t="shared" ref="Q161" si="137">+M161+K161+I161+G161</f>
        <v>0</v>
      </c>
      <c r="R161" s="7">
        <f t="shared" ref="R161" si="138">+N161+L161+J161+H161</f>
        <v>0</v>
      </c>
      <c r="S161" s="15">
        <f t="shared" ref="S161" si="139">Q161+R161+O161</f>
        <v>0</v>
      </c>
      <c r="T161" s="46"/>
      <c r="U161" s="47">
        <v>302</v>
      </c>
      <c r="V161" s="42">
        <f>VLOOKUP($U161,AF!$B$43:$M$84,V$9)*G161</f>
        <v>0</v>
      </c>
      <c r="W161" s="42">
        <f>VLOOKUP($U161,AF!$B$43:$M$84,W$9)*H161</f>
        <v>0</v>
      </c>
      <c r="X161" s="42">
        <f>VLOOKUP($U161,AF!$B$43:$M$84,X$9)*I161</f>
        <v>0</v>
      </c>
      <c r="Y161" s="42">
        <f>VLOOKUP($U161,AF!$B$43:$M$84,Y$9)*J161</f>
        <v>0</v>
      </c>
      <c r="Z161" s="42">
        <f>VLOOKUP($U161,AF!$B$43:$M$84,Z$9)*K161</f>
        <v>0</v>
      </c>
      <c r="AA161" s="42">
        <f>VLOOKUP($U161,AF!$B$43:$M$84,AA$9)*L161</f>
        <v>0</v>
      </c>
      <c r="AB161" s="42">
        <f>VLOOKUP($U161,AF!$B$43:$M$84,AB$9)*M161</f>
        <v>0</v>
      </c>
      <c r="AC161" s="42">
        <f>VLOOKUP($U161,AF!$B$43:$M$84,AC$9)*N161</f>
        <v>0</v>
      </c>
      <c r="AD161" s="42">
        <f t="shared" ref="AD161" si="140">E161-SUM(V161:AC161)</f>
        <v>0</v>
      </c>
      <c r="AE161" s="46"/>
      <c r="AF161" s="7">
        <f t="shared" ref="AF161" si="141">+AB161+Z161+X161+V161</f>
        <v>0</v>
      </c>
      <c r="AG161" s="7">
        <f t="shared" ref="AG161" si="142">+AC161+AA161+Y161+W161</f>
        <v>0</v>
      </c>
      <c r="AH161" s="42">
        <f t="shared" ref="AH161" si="143">+AF161+AG161+AD161</f>
        <v>0</v>
      </c>
      <c r="AI161" s="46"/>
      <c r="AJ161" s="46"/>
    </row>
    <row r="162" spans="1:36" x14ac:dyDescent="0.4">
      <c r="A162" s="20">
        <f t="shared" si="103"/>
        <v>154</v>
      </c>
      <c r="B162" s="6">
        <v>387.1</v>
      </c>
      <c r="C162" t="s">
        <v>1302</v>
      </c>
      <c r="E162" s="106"/>
      <c r="F162" s="1">
        <v>108</v>
      </c>
      <c r="G162" s="7">
        <f>VLOOKUP($F162,AF!$B$43:$M$84,G$9)*$E162</f>
        <v>0</v>
      </c>
      <c r="H162" s="7">
        <f>VLOOKUP($F162,AF!$B$43:$M$84,H$9)*$E162</f>
        <v>0</v>
      </c>
      <c r="I162" s="7">
        <f>VLOOKUP($F162,AF!$B$43:$M$84,I$9)*$E162</f>
        <v>0</v>
      </c>
      <c r="J162" s="7">
        <f>VLOOKUP($F162,AF!$B$43:$M$84,J$9)*$E162</f>
        <v>0</v>
      </c>
      <c r="K162" s="7">
        <f>VLOOKUP($F162,AF!$B$43:$M$84,K$9)*$E162</f>
        <v>0</v>
      </c>
      <c r="L162" s="7">
        <f>VLOOKUP($F162,AF!$B$43:$M$84,L$9)*$E162</f>
        <v>0</v>
      </c>
      <c r="M162" s="7">
        <f>VLOOKUP($F162,AF!$B$43:$M$84,M$9)*$E162</f>
        <v>0</v>
      </c>
      <c r="N162" s="7">
        <f>VLOOKUP($F162,AF!$B$43:$M$84,N$9)*$E162</f>
        <v>0</v>
      </c>
      <c r="O162" s="7">
        <f t="shared" ref="O162:O182" si="144">E162-SUM(G162:N162)</f>
        <v>0</v>
      </c>
      <c r="P162" s="46"/>
      <c r="Q162" s="7">
        <f t="shared" ref="Q162:Q182" si="145">+M162+K162+I162+G162</f>
        <v>0</v>
      </c>
      <c r="R162" s="7">
        <f t="shared" ref="R162:R182" si="146">+N162+L162+J162+H162</f>
        <v>0</v>
      </c>
      <c r="S162" s="15">
        <f t="shared" ref="S162:S182" si="147">Q162+R162+O162</f>
        <v>0</v>
      </c>
      <c r="T162" s="46"/>
      <c r="U162" s="47">
        <v>302</v>
      </c>
      <c r="V162" s="42">
        <f>VLOOKUP($U162,AF!$B$43:$M$84,V$9)*G162</f>
        <v>0</v>
      </c>
      <c r="W162" s="42">
        <f>VLOOKUP($U162,AF!$B$43:$M$84,W$9)*H162</f>
        <v>0</v>
      </c>
      <c r="X162" s="42">
        <f>VLOOKUP($U162,AF!$B$43:$M$84,X$9)*I162</f>
        <v>0</v>
      </c>
      <c r="Y162" s="42">
        <f>VLOOKUP($U162,AF!$B$43:$M$84,Y$9)*J162</f>
        <v>0</v>
      </c>
      <c r="Z162" s="42">
        <f>VLOOKUP($U162,AF!$B$43:$M$84,Z$9)*K162</f>
        <v>0</v>
      </c>
      <c r="AA162" s="42">
        <f>VLOOKUP($U162,AF!$B$43:$M$84,AA$9)*L162</f>
        <v>0</v>
      </c>
      <c r="AB162" s="42">
        <f>VLOOKUP($U162,AF!$B$43:$M$84,AB$9)*M162</f>
        <v>0</v>
      </c>
      <c r="AC162" s="42">
        <f>VLOOKUP($U162,AF!$B$43:$M$84,AC$9)*N162</f>
        <v>0</v>
      </c>
      <c r="AD162" s="42">
        <f t="shared" ref="AD162:AD182" si="148">E162-SUM(V162:AC162)</f>
        <v>0</v>
      </c>
      <c r="AE162" s="46"/>
      <c r="AF162" s="7">
        <f t="shared" ref="AF162:AF182" si="149">+AB162+Z162+X162+V162</f>
        <v>0</v>
      </c>
      <c r="AG162" s="7">
        <f t="shared" ref="AG162:AG182" si="150">+AC162+AA162+Y162+W162</f>
        <v>0</v>
      </c>
      <c r="AH162" s="42">
        <f t="shared" ref="AH162:AH182" si="151">+AF162+AG162+AD162</f>
        <v>0</v>
      </c>
      <c r="AI162" s="46"/>
      <c r="AJ162" s="46"/>
    </row>
    <row r="163" spans="1:36" x14ac:dyDescent="0.4">
      <c r="A163" s="20">
        <f t="shared" si="103"/>
        <v>155</v>
      </c>
      <c r="B163" s="6">
        <v>387.2</v>
      </c>
      <c r="C163" t="s">
        <v>1307</v>
      </c>
      <c r="D163" t="s">
        <v>1325</v>
      </c>
      <c r="E163" s="15">
        <f>'Form 1 WP'!S152-E164</f>
        <v>0</v>
      </c>
      <c r="F163" s="1">
        <v>101</v>
      </c>
      <c r="G163" s="7">
        <f>VLOOKUP($F163,AF!$B$43:$M$84,G$9)*$E163</f>
        <v>0</v>
      </c>
      <c r="H163" s="7">
        <f>VLOOKUP($F163,AF!$B$43:$M$84,H$9)*$E163</f>
        <v>0</v>
      </c>
      <c r="I163" s="7">
        <f>VLOOKUP($F163,AF!$B$43:$M$84,I$9)*$E163</f>
        <v>0</v>
      </c>
      <c r="J163" s="7">
        <f>VLOOKUP($F163,AF!$B$43:$M$84,J$9)*$E163</f>
        <v>0</v>
      </c>
      <c r="K163" s="7">
        <f>VLOOKUP($F163,AF!$B$43:$M$84,K$9)*$E163</f>
        <v>0</v>
      </c>
      <c r="L163" s="7">
        <f>VLOOKUP($F163,AF!$B$43:$M$84,L$9)*$E163</f>
        <v>0</v>
      </c>
      <c r="M163" s="7">
        <f>VLOOKUP($F163,AF!$B$43:$M$84,M$9)*$E163</f>
        <v>0</v>
      </c>
      <c r="N163" s="7">
        <f>VLOOKUP($F163,AF!$B$43:$M$84,N$9)*$E163</f>
        <v>0</v>
      </c>
      <c r="O163" s="7">
        <f t="shared" si="144"/>
        <v>0</v>
      </c>
      <c r="P163" s="46"/>
      <c r="Q163" s="7">
        <f t="shared" si="145"/>
        <v>0</v>
      </c>
      <c r="R163" s="7">
        <f t="shared" si="146"/>
        <v>0</v>
      </c>
      <c r="S163" s="15">
        <f t="shared" si="147"/>
        <v>0</v>
      </c>
      <c r="T163" s="46"/>
      <c r="U163" s="47">
        <v>302</v>
      </c>
      <c r="V163" s="42">
        <f>VLOOKUP($U163,AF!$B$43:$M$84,V$9)*G163</f>
        <v>0</v>
      </c>
      <c r="W163" s="42">
        <f>VLOOKUP($U163,AF!$B$43:$M$84,W$9)*H163</f>
        <v>0</v>
      </c>
      <c r="X163" s="42">
        <f>VLOOKUP($U163,AF!$B$43:$M$84,X$9)*I163</f>
        <v>0</v>
      </c>
      <c r="Y163" s="42">
        <f>VLOOKUP($U163,AF!$B$43:$M$84,Y$9)*J163</f>
        <v>0</v>
      </c>
      <c r="Z163" s="42">
        <f>VLOOKUP($U163,AF!$B$43:$M$84,Z$9)*K163</f>
        <v>0</v>
      </c>
      <c r="AA163" s="42">
        <f>VLOOKUP($U163,AF!$B$43:$M$84,AA$9)*L163</f>
        <v>0</v>
      </c>
      <c r="AB163" s="42">
        <f>VLOOKUP($U163,AF!$B$43:$M$84,AB$9)*M163</f>
        <v>0</v>
      </c>
      <c r="AC163" s="42">
        <f>VLOOKUP($U163,AF!$B$43:$M$84,AC$9)*N163</f>
        <v>0</v>
      </c>
      <c r="AD163" s="42">
        <f t="shared" si="148"/>
        <v>0</v>
      </c>
      <c r="AE163" s="46"/>
      <c r="AF163" s="7">
        <f t="shared" si="149"/>
        <v>0</v>
      </c>
      <c r="AG163" s="7">
        <f t="shared" si="150"/>
        <v>0</v>
      </c>
      <c r="AH163" s="42">
        <f t="shared" si="151"/>
        <v>0</v>
      </c>
      <c r="AI163" s="46"/>
      <c r="AJ163" s="46"/>
    </row>
    <row r="164" spans="1:36" x14ac:dyDescent="0.4">
      <c r="A164" s="20">
        <f t="shared" si="103"/>
        <v>156</v>
      </c>
      <c r="B164" s="6">
        <v>387.2</v>
      </c>
      <c r="C164" t="s">
        <v>1308</v>
      </c>
      <c r="E164" s="106"/>
      <c r="F164" s="1">
        <v>108</v>
      </c>
      <c r="G164" s="7">
        <f>VLOOKUP($F164,AF!$B$43:$M$84,G$9)*$E164</f>
        <v>0</v>
      </c>
      <c r="H164" s="7">
        <f>VLOOKUP($F164,AF!$B$43:$M$84,H$9)*$E164</f>
        <v>0</v>
      </c>
      <c r="I164" s="7">
        <f>VLOOKUP($F164,AF!$B$43:$M$84,I$9)*$E164</f>
        <v>0</v>
      </c>
      <c r="J164" s="7">
        <f>VLOOKUP($F164,AF!$B$43:$M$84,J$9)*$E164</f>
        <v>0</v>
      </c>
      <c r="K164" s="7">
        <f>VLOOKUP($F164,AF!$B$43:$M$84,K$9)*$E164</f>
        <v>0</v>
      </c>
      <c r="L164" s="7">
        <f>VLOOKUP($F164,AF!$B$43:$M$84,L$9)*$E164</f>
        <v>0</v>
      </c>
      <c r="M164" s="7">
        <f>VLOOKUP($F164,AF!$B$43:$M$84,M$9)*$E164</f>
        <v>0</v>
      </c>
      <c r="N164" s="7">
        <f>VLOOKUP($F164,AF!$B$43:$M$84,N$9)*$E164</f>
        <v>0</v>
      </c>
      <c r="O164" s="7">
        <f t="shared" si="144"/>
        <v>0</v>
      </c>
      <c r="P164" s="46"/>
      <c r="Q164" s="7">
        <f t="shared" si="145"/>
        <v>0</v>
      </c>
      <c r="R164" s="7">
        <f t="shared" si="146"/>
        <v>0</v>
      </c>
      <c r="S164" s="15">
        <f t="shared" si="147"/>
        <v>0</v>
      </c>
      <c r="T164" s="46"/>
      <c r="U164" s="47">
        <v>302</v>
      </c>
      <c r="V164" s="42">
        <f>VLOOKUP($U164,AF!$B$43:$M$84,V$9)*G164</f>
        <v>0</v>
      </c>
      <c r="W164" s="42">
        <f>VLOOKUP($U164,AF!$B$43:$M$84,W$9)*H164</f>
        <v>0</v>
      </c>
      <c r="X164" s="42">
        <f>VLOOKUP($U164,AF!$B$43:$M$84,X$9)*I164</f>
        <v>0</v>
      </c>
      <c r="Y164" s="42">
        <f>VLOOKUP($U164,AF!$B$43:$M$84,Y$9)*J164</f>
        <v>0</v>
      </c>
      <c r="Z164" s="42">
        <f>VLOOKUP($U164,AF!$B$43:$M$84,Z$9)*K164</f>
        <v>0</v>
      </c>
      <c r="AA164" s="42">
        <f>VLOOKUP($U164,AF!$B$43:$M$84,AA$9)*L164</f>
        <v>0</v>
      </c>
      <c r="AB164" s="42">
        <f>VLOOKUP($U164,AF!$B$43:$M$84,AB$9)*M164</f>
        <v>0</v>
      </c>
      <c r="AC164" s="42">
        <f>VLOOKUP($U164,AF!$B$43:$M$84,AC$9)*N164</f>
        <v>0</v>
      </c>
      <c r="AD164" s="42">
        <f t="shared" si="148"/>
        <v>0</v>
      </c>
      <c r="AE164" s="46"/>
      <c r="AF164" s="7">
        <f t="shared" si="149"/>
        <v>0</v>
      </c>
      <c r="AG164" s="7">
        <f t="shared" si="150"/>
        <v>0</v>
      </c>
      <c r="AH164" s="42">
        <f t="shared" si="151"/>
        <v>0</v>
      </c>
      <c r="AI164" s="46"/>
      <c r="AJ164" s="46"/>
    </row>
    <row r="165" spans="1:36" x14ac:dyDescent="0.4">
      <c r="A165" s="20">
        <f t="shared" si="103"/>
        <v>157</v>
      </c>
      <c r="B165" s="6">
        <v>387.3</v>
      </c>
      <c r="C165" t="s">
        <v>1309</v>
      </c>
      <c r="D165" t="s">
        <v>1326</v>
      </c>
      <c r="E165" s="15">
        <f>'Form 1 WP'!S153-E166</f>
        <v>0</v>
      </c>
      <c r="F165" s="1">
        <v>101</v>
      </c>
      <c r="G165" s="7">
        <f>VLOOKUP($F165,AF!$B$43:$M$84,G$9)*$E165</f>
        <v>0</v>
      </c>
      <c r="H165" s="7">
        <f>VLOOKUP($F165,AF!$B$43:$M$84,H$9)*$E165</f>
        <v>0</v>
      </c>
      <c r="I165" s="7">
        <f>VLOOKUP($F165,AF!$B$43:$M$84,I$9)*$E165</f>
        <v>0</v>
      </c>
      <c r="J165" s="7">
        <f>VLOOKUP($F165,AF!$B$43:$M$84,J$9)*$E165</f>
        <v>0</v>
      </c>
      <c r="K165" s="7">
        <f>VLOOKUP($F165,AF!$B$43:$M$84,K$9)*$E165</f>
        <v>0</v>
      </c>
      <c r="L165" s="7">
        <f>VLOOKUP($F165,AF!$B$43:$M$84,L$9)*$E165</f>
        <v>0</v>
      </c>
      <c r="M165" s="7">
        <f>VLOOKUP($F165,AF!$B$43:$M$84,M$9)*$E165</f>
        <v>0</v>
      </c>
      <c r="N165" s="7">
        <f>VLOOKUP($F165,AF!$B$43:$M$84,N$9)*$E165</f>
        <v>0</v>
      </c>
      <c r="O165" s="7">
        <f t="shared" si="144"/>
        <v>0</v>
      </c>
      <c r="P165" s="46"/>
      <c r="Q165" s="7">
        <f t="shared" si="145"/>
        <v>0</v>
      </c>
      <c r="R165" s="7">
        <f t="shared" si="146"/>
        <v>0</v>
      </c>
      <c r="S165" s="15">
        <f t="shared" si="147"/>
        <v>0</v>
      </c>
      <c r="T165" s="46"/>
      <c r="U165" s="47">
        <v>302</v>
      </c>
      <c r="V165" s="42">
        <f>VLOOKUP($U165,AF!$B$43:$M$84,V$9)*G165</f>
        <v>0</v>
      </c>
      <c r="W165" s="42">
        <f>VLOOKUP($U165,AF!$B$43:$M$84,W$9)*H165</f>
        <v>0</v>
      </c>
      <c r="X165" s="42">
        <f>VLOOKUP($U165,AF!$B$43:$M$84,X$9)*I165</f>
        <v>0</v>
      </c>
      <c r="Y165" s="42">
        <f>VLOOKUP($U165,AF!$B$43:$M$84,Y$9)*J165</f>
        <v>0</v>
      </c>
      <c r="Z165" s="42">
        <f>VLOOKUP($U165,AF!$B$43:$M$84,Z$9)*K165</f>
        <v>0</v>
      </c>
      <c r="AA165" s="42">
        <f>VLOOKUP($U165,AF!$B$43:$M$84,AA$9)*L165</f>
        <v>0</v>
      </c>
      <c r="AB165" s="42">
        <f>VLOOKUP($U165,AF!$B$43:$M$84,AB$9)*M165</f>
        <v>0</v>
      </c>
      <c r="AC165" s="42">
        <f>VLOOKUP($U165,AF!$B$43:$M$84,AC$9)*N165</f>
        <v>0</v>
      </c>
      <c r="AD165" s="42">
        <f t="shared" si="148"/>
        <v>0</v>
      </c>
      <c r="AE165" s="46"/>
      <c r="AF165" s="7">
        <f t="shared" si="149"/>
        <v>0</v>
      </c>
      <c r="AG165" s="7">
        <f t="shared" si="150"/>
        <v>0</v>
      </c>
      <c r="AH165" s="42">
        <f t="shared" si="151"/>
        <v>0</v>
      </c>
      <c r="AI165" s="46"/>
      <c r="AJ165" s="46"/>
    </row>
    <row r="166" spans="1:36" x14ac:dyDescent="0.4">
      <c r="A166" s="20">
        <f t="shared" si="103"/>
        <v>158</v>
      </c>
      <c r="B166" s="6">
        <v>387.3</v>
      </c>
      <c r="C166" t="s">
        <v>1310</v>
      </c>
      <c r="E166" s="106"/>
      <c r="F166" s="1">
        <v>108</v>
      </c>
      <c r="G166" s="7">
        <f>VLOOKUP($F166,AF!$B$43:$M$84,G$9)*$E166</f>
        <v>0</v>
      </c>
      <c r="H166" s="7">
        <f>VLOOKUP($F166,AF!$B$43:$M$84,H$9)*$E166</f>
        <v>0</v>
      </c>
      <c r="I166" s="7">
        <f>VLOOKUP($F166,AF!$B$43:$M$84,I$9)*$E166</f>
        <v>0</v>
      </c>
      <c r="J166" s="7">
        <f>VLOOKUP($F166,AF!$B$43:$M$84,J$9)*$E166</f>
        <v>0</v>
      </c>
      <c r="K166" s="7">
        <f>VLOOKUP($F166,AF!$B$43:$M$84,K$9)*$E166</f>
        <v>0</v>
      </c>
      <c r="L166" s="7">
        <f>VLOOKUP($F166,AF!$B$43:$M$84,L$9)*$E166</f>
        <v>0</v>
      </c>
      <c r="M166" s="7">
        <f>VLOOKUP($F166,AF!$B$43:$M$84,M$9)*$E166</f>
        <v>0</v>
      </c>
      <c r="N166" s="7">
        <f>VLOOKUP($F166,AF!$B$43:$M$84,N$9)*$E166</f>
        <v>0</v>
      </c>
      <c r="O166" s="7">
        <f t="shared" si="144"/>
        <v>0</v>
      </c>
      <c r="P166" s="46"/>
      <c r="Q166" s="7">
        <f t="shared" si="145"/>
        <v>0</v>
      </c>
      <c r="R166" s="7">
        <f t="shared" si="146"/>
        <v>0</v>
      </c>
      <c r="S166" s="15">
        <f t="shared" si="147"/>
        <v>0</v>
      </c>
      <c r="T166" s="46"/>
      <c r="U166" s="47">
        <v>302</v>
      </c>
      <c r="V166" s="42">
        <f>VLOOKUP($U166,AF!$B$43:$M$84,V$9)*G166</f>
        <v>0</v>
      </c>
      <c r="W166" s="42">
        <f>VLOOKUP($U166,AF!$B$43:$M$84,W$9)*H166</f>
        <v>0</v>
      </c>
      <c r="X166" s="42">
        <f>VLOOKUP($U166,AF!$B$43:$M$84,X$9)*I166</f>
        <v>0</v>
      </c>
      <c r="Y166" s="42">
        <f>VLOOKUP($U166,AF!$B$43:$M$84,Y$9)*J166</f>
        <v>0</v>
      </c>
      <c r="Z166" s="42">
        <f>VLOOKUP($U166,AF!$B$43:$M$84,Z$9)*K166</f>
        <v>0</v>
      </c>
      <c r="AA166" s="42">
        <f>VLOOKUP($U166,AF!$B$43:$M$84,AA$9)*L166</f>
        <v>0</v>
      </c>
      <c r="AB166" s="42">
        <f>VLOOKUP($U166,AF!$B$43:$M$84,AB$9)*M166</f>
        <v>0</v>
      </c>
      <c r="AC166" s="42">
        <f>VLOOKUP($U166,AF!$B$43:$M$84,AC$9)*N166</f>
        <v>0</v>
      </c>
      <c r="AD166" s="42">
        <f t="shared" si="148"/>
        <v>0</v>
      </c>
      <c r="AE166" s="46"/>
      <c r="AF166" s="7">
        <f t="shared" si="149"/>
        <v>0</v>
      </c>
      <c r="AG166" s="7">
        <f t="shared" si="150"/>
        <v>0</v>
      </c>
      <c r="AH166" s="42">
        <f t="shared" si="151"/>
        <v>0</v>
      </c>
      <c r="AI166" s="46"/>
      <c r="AJ166" s="46"/>
    </row>
    <row r="167" spans="1:36" x14ac:dyDescent="0.4">
      <c r="A167" s="20">
        <f t="shared" si="103"/>
        <v>159</v>
      </c>
      <c r="B167" s="6">
        <v>387.5</v>
      </c>
      <c r="C167" t="s">
        <v>1311</v>
      </c>
      <c r="D167" t="s">
        <v>1327</v>
      </c>
      <c r="E167" s="15">
        <f>'Form 1 WP'!S154-E168</f>
        <v>0</v>
      </c>
      <c r="F167" s="1">
        <v>101</v>
      </c>
      <c r="G167" s="7">
        <f>VLOOKUP($F167,AF!$B$43:$M$84,G$9)*$E167</f>
        <v>0</v>
      </c>
      <c r="H167" s="7">
        <f>VLOOKUP($F167,AF!$B$43:$M$84,H$9)*$E167</f>
        <v>0</v>
      </c>
      <c r="I167" s="7">
        <f>VLOOKUP($F167,AF!$B$43:$M$84,I$9)*$E167</f>
        <v>0</v>
      </c>
      <c r="J167" s="7">
        <f>VLOOKUP($F167,AF!$B$43:$M$84,J$9)*$E167</f>
        <v>0</v>
      </c>
      <c r="K167" s="7">
        <f>VLOOKUP($F167,AF!$B$43:$M$84,K$9)*$E167</f>
        <v>0</v>
      </c>
      <c r="L167" s="7">
        <f>VLOOKUP($F167,AF!$B$43:$M$84,L$9)*$E167</f>
        <v>0</v>
      </c>
      <c r="M167" s="7">
        <f>VLOOKUP($F167,AF!$B$43:$M$84,M$9)*$E167</f>
        <v>0</v>
      </c>
      <c r="N167" s="7">
        <f>VLOOKUP($F167,AF!$B$43:$M$84,N$9)*$E167</f>
        <v>0</v>
      </c>
      <c r="O167" s="7">
        <f t="shared" si="144"/>
        <v>0</v>
      </c>
      <c r="P167" s="46"/>
      <c r="Q167" s="7">
        <f t="shared" si="145"/>
        <v>0</v>
      </c>
      <c r="R167" s="7">
        <f t="shared" si="146"/>
        <v>0</v>
      </c>
      <c r="S167" s="15">
        <f t="shared" si="147"/>
        <v>0</v>
      </c>
      <c r="T167" s="46"/>
      <c r="U167" s="47">
        <v>302</v>
      </c>
      <c r="V167" s="42">
        <f>VLOOKUP($U167,AF!$B$43:$M$84,V$9)*G167</f>
        <v>0</v>
      </c>
      <c r="W167" s="42">
        <f>VLOOKUP($U167,AF!$B$43:$M$84,W$9)*H167</f>
        <v>0</v>
      </c>
      <c r="X167" s="42">
        <f>VLOOKUP($U167,AF!$B$43:$M$84,X$9)*I167</f>
        <v>0</v>
      </c>
      <c r="Y167" s="42">
        <f>VLOOKUP($U167,AF!$B$43:$M$84,Y$9)*J167</f>
        <v>0</v>
      </c>
      <c r="Z167" s="42">
        <f>VLOOKUP($U167,AF!$B$43:$M$84,Z$9)*K167</f>
        <v>0</v>
      </c>
      <c r="AA167" s="42">
        <f>VLOOKUP($U167,AF!$B$43:$M$84,AA$9)*L167</f>
        <v>0</v>
      </c>
      <c r="AB167" s="42">
        <f>VLOOKUP($U167,AF!$B$43:$M$84,AB$9)*M167</f>
        <v>0</v>
      </c>
      <c r="AC167" s="42">
        <f>VLOOKUP($U167,AF!$B$43:$M$84,AC$9)*N167</f>
        <v>0</v>
      </c>
      <c r="AD167" s="42">
        <f t="shared" si="148"/>
        <v>0</v>
      </c>
      <c r="AE167" s="46"/>
      <c r="AF167" s="7">
        <f t="shared" si="149"/>
        <v>0</v>
      </c>
      <c r="AG167" s="7">
        <f t="shared" si="150"/>
        <v>0</v>
      </c>
      <c r="AH167" s="42">
        <f t="shared" si="151"/>
        <v>0</v>
      </c>
      <c r="AI167" s="46"/>
      <c r="AJ167" s="46"/>
    </row>
    <row r="168" spans="1:36" x14ac:dyDescent="0.4">
      <c r="A168" s="20">
        <f t="shared" si="103"/>
        <v>160</v>
      </c>
      <c r="B168" s="6">
        <v>387.5</v>
      </c>
      <c r="C168" t="s">
        <v>1312</v>
      </c>
      <c r="E168" s="106"/>
      <c r="F168" s="1">
        <v>108</v>
      </c>
      <c r="G168" s="7">
        <f>VLOOKUP($F168,AF!$B$43:$M$84,G$9)*$E168</f>
        <v>0</v>
      </c>
      <c r="H168" s="7">
        <f>VLOOKUP($F168,AF!$B$43:$M$84,H$9)*$E168</f>
        <v>0</v>
      </c>
      <c r="I168" s="7">
        <f>VLOOKUP($F168,AF!$B$43:$M$84,I$9)*$E168</f>
        <v>0</v>
      </c>
      <c r="J168" s="7">
        <f>VLOOKUP($F168,AF!$B$43:$M$84,J$9)*$E168</f>
        <v>0</v>
      </c>
      <c r="K168" s="7">
        <f>VLOOKUP($F168,AF!$B$43:$M$84,K$9)*$E168</f>
        <v>0</v>
      </c>
      <c r="L168" s="7">
        <f>VLOOKUP($F168,AF!$B$43:$M$84,L$9)*$E168</f>
        <v>0</v>
      </c>
      <c r="M168" s="7">
        <f>VLOOKUP($F168,AF!$B$43:$M$84,M$9)*$E168</f>
        <v>0</v>
      </c>
      <c r="N168" s="7">
        <f>VLOOKUP($F168,AF!$B$43:$M$84,N$9)*$E168</f>
        <v>0</v>
      </c>
      <c r="O168" s="7">
        <f t="shared" si="144"/>
        <v>0</v>
      </c>
      <c r="P168" s="46"/>
      <c r="Q168" s="7">
        <f t="shared" si="145"/>
        <v>0</v>
      </c>
      <c r="R168" s="7">
        <f t="shared" si="146"/>
        <v>0</v>
      </c>
      <c r="S168" s="15">
        <f t="shared" si="147"/>
        <v>0</v>
      </c>
      <c r="T168" s="46"/>
      <c r="U168" s="47">
        <v>302</v>
      </c>
      <c r="V168" s="42">
        <f>VLOOKUP($U168,AF!$B$43:$M$84,V$9)*G168</f>
        <v>0</v>
      </c>
      <c r="W168" s="42">
        <f>VLOOKUP($U168,AF!$B$43:$M$84,W$9)*H168</f>
        <v>0</v>
      </c>
      <c r="X168" s="42">
        <f>VLOOKUP($U168,AF!$B$43:$M$84,X$9)*I168</f>
        <v>0</v>
      </c>
      <c r="Y168" s="42">
        <f>VLOOKUP($U168,AF!$B$43:$M$84,Y$9)*J168</f>
        <v>0</v>
      </c>
      <c r="Z168" s="42">
        <f>VLOOKUP($U168,AF!$B$43:$M$84,Z$9)*K168</f>
        <v>0</v>
      </c>
      <c r="AA168" s="42">
        <f>VLOOKUP($U168,AF!$B$43:$M$84,AA$9)*L168</f>
        <v>0</v>
      </c>
      <c r="AB168" s="42">
        <f>VLOOKUP($U168,AF!$B$43:$M$84,AB$9)*M168</f>
        <v>0</v>
      </c>
      <c r="AC168" s="42">
        <f>VLOOKUP($U168,AF!$B$43:$M$84,AC$9)*N168</f>
        <v>0</v>
      </c>
      <c r="AD168" s="42">
        <f t="shared" si="148"/>
        <v>0</v>
      </c>
      <c r="AE168" s="46"/>
      <c r="AF168" s="7">
        <f t="shared" si="149"/>
        <v>0</v>
      </c>
      <c r="AG168" s="7">
        <f t="shared" si="150"/>
        <v>0</v>
      </c>
      <c r="AH168" s="42">
        <f t="shared" si="151"/>
        <v>0</v>
      </c>
      <c r="AI168" s="46"/>
      <c r="AJ168" s="46"/>
    </row>
    <row r="169" spans="1:36" x14ac:dyDescent="0.4">
      <c r="A169" s="20">
        <f t="shared" si="103"/>
        <v>161</v>
      </c>
      <c r="B169" s="6">
        <v>387.6</v>
      </c>
      <c r="C169" t="s">
        <v>1313</v>
      </c>
      <c r="D169" t="s">
        <v>1328</v>
      </c>
      <c r="E169" s="15">
        <f>'Form 1 WP'!S155-E170</f>
        <v>0</v>
      </c>
      <c r="F169" s="1">
        <v>101</v>
      </c>
      <c r="G169" s="7">
        <f>VLOOKUP($F169,AF!$B$43:$M$84,G$9)*$E169</f>
        <v>0</v>
      </c>
      <c r="H169" s="7">
        <f>VLOOKUP($F169,AF!$B$43:$M$84,H$9)*$E169</f>
        <v>0</v>
      </c>
      <c r="I169" s="7">
        <f>VLOOKUP($F169,AF!$B$43:$M$84,I$9)*$E169</f>
        <v>0</v>
      </c>
      <c r="J169" s="7">
        <f>VLOOKUP($F169,AF!$B$43:$M$84,J$9)*$E169</f>
        <v>0</v>
      </c>
      <c r="K169" s="7">
        <f>VLOOKUP($F169,AF!$B$43:$M$84,K$9)*$E169</f>
        <v>0</v>
      </c>
      <c r="L169" s="7">
        <f>VLOOKUP($F169,AF!$B$43:$M$84,L$9)*$E169</f>
        <v>0</v>
      </c>
      <c r="M169" s="7">
        <f>VLOOKUP($F169,AF!$B$43:$M$84,M$9)*$E169</f>
        <v>0</v>
      </c>
      <c r="N169" s="7">
        <f>VLOOKUP($F169,AF!$B$43:$M$84,N$9)*$E169</f>
        <v>0</v>
      </c>
      <c r="O169" s="7">
        <f t="shared" si="144"/>
        <v>0</v>
      </c>
      <c r="P169" s="46"/>
      <c r="Q169" s="7">
        <f t="shared" si="145"/>
        <v>0</v>
      </c>
      <c r="R169" s="7">
        <f t="shared" si="146"/>
        <v>0</v>
      </c>
      <c r="S169" s="15">
        <f t="shared" si="147"/>
        <v>0</v>
      </c>
      <c r="T169" s="46"/>
      <c r="U169" s="47">
        <v>302</v>
      </c>
      <c r="V169" s="42">
        <f>VLOOKUP($U169,AF!$B$43:$M$84,V$9)*G169</f>
        <v>0</v>
      </c>
      <c r="W169" s="42">
        <f>VLOOKUP($U169,AF!$B$43:$M$84,W$9)*H169</f>
        <v>0</v>
      </c>
      <c r="X169" s="42">
        <f>VLOOKUP($U169,AF!$B$43:$M$84,X$9)*I169</f>
        <v>0</v>
      </c>
      <c r="Y169" s="42">
        <f>VLOOKUP($U169,AF!$B$43:$M$84,Y$9)*J169</f>
        <v>0</v>
      </c>
      <c r="Z169" s="42">
        <f>VLOOKUP($U169,AF!$B$43:$M$84,Z$9)*K169</f>
        <v>0</v>
      </c>
      <c r="AA169" s="42">
        <f>VLOOKUP($U169,AF!$B$43:$M$84,AA$9)*L169</f>
        <v>0</v>
      </c>
      <c r="AB169" s="42">
        <f>VLOOKUP($U169,AF!$B$43:$M$84,AB$9)*M169</f>
        <v>0</v>
      </c>
      <c r="AC169" s="42">
        <f>VLOOKUP($U169,AF!$B$43:$M$84,AC$9)*N169</f>
        <v>0</v>
      </c>
      <c r="AD169" s="42">
        <f t="shared" si="148"/>
        <v>0</v>
      </c>
      <c r="AE169" s="46"/>
      <c r="AF169" s="7">
        <f t="shared" si="149"/>
        <v>0</v>
      </c>
      <c r="AG169" s="7">
        <f t="shared" si="150"/>
        <v>0</v>
      </c>
      <c r="AH169" s="42">
        <f t="shared" si="151"/>
        <v>0</v>
      </c>
      <c r="AI169" s="46"/>
      <c r="AJ169" s="46"/>
    </row>
    <row r="170" spans="1:36" x14ac:dyDescent="0.4">
      <c r="A170" s="20">
        <f t="shared" si="103"/>
        <v>162</v>
      </c>
      <c r="B170" s="6">
        <v>387.6</v>
      </c>
      <c r="C170" t="s">
        <v>1314</v>
      </c>
      <c r="E170" s="106"/>
      <c r="F170" s="1">
        <v>108</v>
      </c>
      <c r="G170" s="7">
        <f>VLOOKUP($F170,AF!$B$43:$M$84,G$9)*$E170</f>
        <v>0</v>
      </c>
      <c r="H170" s="7">
        <f>VLOOKUP($F170,AF!$B$43:$M$84,H$9)*$E170</f>
        <v>0</v>
      </c>
      <c r="I170" s="7">
        <f>VLOOKUP($F170,AF!$B$43:$M$84,I$9)*$E170</f>
        <v>0</v>
      </c>
      <c r="J170" s="7">
        <f>VLOOKUP($F170,AF!$B$43:$M$84,J$9)*$E170</f>
        <v>0</v>
      </c>
      <c r="K170" s="7">
        <f>VLOOKUP($F170,AF!$B$43:$M$84,K$9)*$E170</f>
        <v>0</v>
      </c>
      <c r="L170" s="7">
        <f>VLOOKUP($F170,AF!$B$43:$M$84,L$9)*$E170</f>
        <v>0</v>
      </c>
      <c r="M170" s="7">
        <f>VLOOKUP($F170,AF!$B$43:$M$84,M$9)*$E170</f>
        <v>0</v>
      </c>
      <c r="N170" s="7">
        <f>VLOOKUP($F170,AF!$B$43:$M$84,N$9)*$E170</f>
        <v>0</v>
      </c>
      <c r="O170" s="7">
        <f t="shared" si="144"/>
        <v>0</v>
      </c>
      <c r="P170" s="46"/>
      <c r="Q170" s="7">
        <f t="shared" si="145"/>
        <v>0</v>
      </c>
      <c r="R170" s="7">
        <f t="shared" si="146"/>
        <v>0</v>
      </c>
      <c r="S170" s="15">
        <f t="shared" si="147"/>
        <v>0</v>
      </c>
      <c r="T170" s="46"/>
      <c r="U170" s="47">
        <v>302</v>
      </c>
      <c r="V170" s="42">
        <f>VLOOKUP($U170,AF!$B$43:$M$84,V$9)*G170</f>
        <v>0</v>
      </c>
      <c r="W170" s="42">
        <f>VLOOKUP($U170,AF!$B$43:$M$84,W$9)*H170</f>
        <v>0</v>
      </c>
      <c r="X170" s="42">
        <f>VLOOKUP($U170,AF!$B$43:$M$84,X$9)*I170</f>
        <v>0</v>
      </c>
      <c r="Y170" s="42">
        <f>VLOOKUP($U170,AF!$B$43:$M$84,Y$9)*J170</f>
        <v>0</v>
      </c>
      <c r="Z170" s="42">
        <f>VLOOKUP($U170,AF!$B$43:$M$84,Z$9)*K170</f>
        <v>0</v>
      </c>
      <c r="AA170" s="42">
        <f>VLOOKUP($U170,AF!$B$43:$M$84,AA$9)*L170</f>
        <v>0</v>
      </c>
      <c r="AB170" s="42">
        <f>VLOOKUP($U170,AF!$B$43:$M$84,AB$9)*M170</f>
        <v>0</v>
      </c>
      <c r="AC170" s="42">
        <f>VLOOKUP($U170,AF!$B$43:$M$84,AC$9)*N170</f>
        <v>0</v>
      </c>
      <c r="AD170" s="42">
        <f t="shared" si="148"/>
        <v>0</v>
      </c>
      <c r="AE170" s="46"/>
      <c r="AF170" s="7">
        <f t="shared" si="149"/>
        <v>0</v>
      </c>
      <c r="AG170" s="7">
        <f t="shared" si="150"/>
        <v>0</v>
      </c>
      <c r="AH170" s="42">
        <f t="shared" si="151"/>
        <v>0</v>
      </c>
      <c r="AI170" s="46"/>
      <c r="AJ170" s="46"/>
    </row>
    <row r="171" spans="1:36" x14ac:dyDescent="0.4">
      <c r="A171" s="20">
        <f t="shared" si="103"/>
        <v>163</v>
      </c>
      <c r="B171" s="6">
        <v>387.7</v>
      </c>
      <c r="C171" t="s">
        <v>1315</v>
      </c>
      <c r="D171" t="s">
        <v>1329</v>
      </c>
      <c r="E171" s="15">
        <f>'Form 1 WP'!S156-E172</f>
        <v>0</v>
      </c>
      <c r="F171" s="1">
        <v>101</v>
      </c>
      <c r="G171" s="7">
        <f>VLOOKUP($F171,AF!$B$43:$M$84,G$9)*$E171</f>
        <v>0</v>
      </c>
      <c r="H171" s="7">
        <f>VLOOKUP($F171,AF!$B$43:$M$84,H$9)*$E171</f>
        <v>0</v>
      </c>
      <c r="I171" s="7">
        <f>VLOOKUP($F171,AF!$B$43:$M$84,I$9)*$E171</f>
        <v>0</v>
      </c>
      <c r="J171" s="7">
        <f>VLOOKUP($F171,AF!$B$43:$M$84,J$9)*$E171</f>
        <v>0</v>
      </c>
      <c r="K171" s="7">
        <f>VLOOKUP($F171,AF!$B$43:$M$84,K$9)*$E171</f>
        <v>0</v>
      </c>
      <c r="L171" s="7">
        <f>VLOOKUP($F171,AF!$B$43:$M$84,L$9)*$E171</f>
        <v>0</v>
      </c>
      <c r="M171" s="7">
        <f>VLOOKUP($F171,AF!$B$43:$M$84,M$9)*$E171</f>
        <v>0</v>
      </c>
      <c r="N171" s="7">
        <f>VLOOKUP($F171,AF!$B$43:$M$84,N$9)*$E171</f>
        <v>0</v>
      </c>
      <c r="O171" s="7">
        <f t="shared" si="144"/>
        <v>0</v>
      </c>
      <c r="P171" s="46"/>
      <c r="Q171" s="7">
        <f t="shared" si="145"/>
        <v>0</v>
      </c>
      <c r="R171" s="7">
        <f t="shared" si="146"/>
        <v>0</v>
      </c>
      <c r="S171" s="15">
        <f t="shared" si="147"/>
        <v>0</v>
      </c>
      <c r="T171" s="46"/>
      <c r="U171" s="47">
        <v>302</v>
      </c>
      <c r="V171" s="42">
        <f>VLOOKUP($U171,AF!$B$43:$M$84,V$9)*G171</f>
        <v>0</v>
      </c>
      <c r="W171" s="42">
        <f>VLOOKUP($U171,AF!$B$43:$M$84,W$9)*H171</f>
        <v>0</v>
      </c>
      <c r="X171" s="42">
        <f>VLOOKUP($U171,AF!$B$43:$M$84,X$9)*I171</f>
        <v>0</v>
      </c>
      <c r="Y171" s="42">
        <f>VLOOKUP($U171,AF!$B$43:$M$84,Y$9)*J171</f>
        <v>0</v>
      </c>
      <c r="Z171" s="42">
        <f>VLOOKUP($U171,AF!$B$43:$M$84,Z$9)*K171</f>
        <v>0</v>
      </c>
      <c r="AA171" s="42">
        <f>VLOOKUP($U171,AF!$B$43:$M$84,AA$9)*L171</f>
        <v>0</v>
      </c>
      <c r="AB171" s="42">
        <f>VLOOKUP($U171,AF!$B$43:$M$84,AB$9)*M171</f>
        <v>0</v>
      </c>
      <c r="AC171" s="42">
        <f>VLOOKUP($U171,AF!$B$43:$M$84,AC$9)*N171</f>
        <v>0</v>
      </c>
      <c r="AD171" s="42">
        <f t="shared" si="148"/>
        <v>0</v>
      </c>
      <c r="AE171" s="46"/>
      <c r="AF171" s="7">
        <f t="shared" si="149"/>
        <v>0</v>
      </c>
      <c r="AG171" s="7">
        <f t="shared" si="150"/>
        <v>0</v>
      </c>
      <c r="AH171" s="42">
        <f t="shared" si="151"/>
        <v>0</v>
      </c>
      <c r="AI171" s="46"/>
      <c r="AJ171" s="46"/>
    </row>
    <row r="172" spans="1:36" x14ac:dyDescent="0.4">
      <c r="A172" s="20">
        <f t="shared" si="103"/>
        <v>164</v>
      </c>
      <c r="B172" s="6">
        <v>387.7</v>
      </c>
      <c r="C172" t="s">
        <v>1316</v>
      </c>
      <c r="E172" s="106"/>
      <c r="F172" s="1">
        <v>108</v>
      </c>
      <c r="G172" s="7">
        <f>VLOOKUP($F172,AF!$B$43:$M$84,G$9)*$E172</f>
        <v>0</v>
      </c>
      <c r="H172" s="7">
        <f>VLOOKUP($F172,AF!$B$43:$M$84,H$9)*$E172</f>
        <v>0</v>
      </c>
      <c r="I172" s="7">
        <f>VLOOKUP($F172,AF!$B$43:$M$84,I$9)*$E172</f>
        <v>0</v>
      </c>
      <c r="J172" s="7">
        <f>VLOOKUP($F172,AF!$B$43:$M$84,J$9)*$E172</f>
        <v>0</v>
      </c>
      <c r="K172" s="7">
        <f>VLOOKUP($F172,AF!$B$43:$M$84,K$9)*$E172</f>
        <v>0</v>
      </c>
      <c r="L172" s="7">
        <f>VLOOKUP($F172,AF!$B$43:$M$84,L$9)*$E172</f>
        <v>0</v>
      </c>
      <c r="M172" s="7">
        <f>VLOOKUP($F172,AF!$B$43:$M$84,M$9)*$E172</f>
        <v>0</v>
      </c>
      <c r="N172" s="7">
        <f>VLOOKUP($F172,AF!$B$43:$M$84,N$9)*$E172</f>
        <v>0</v>
      </c>
      <c r="O172" s="7">
        <f t="shared" si="144"/>
        <v>0</v>
      </c>
      <c r="P172" s="46"/>
      <c r="Q172" s="7">
        <f t="shared" si="145"/>
        <v>0</v>
      </c>
      <c r="R172" s="7">
        <f t="shared" si="146"/>
        <v>0</v>
      </c>
      <c r="S172" s="15">
        <f t="shared" si="147"/>
        <v>0</v>
      </c>
      <c r="T172" s="46"/>
      <c r="U172" s="47">
        <v>302</v>
      </c>
      <c r="V172" s="42">
        <f>VLOOKUP($U172,AF!$B$43:$M$84,V$9)*G172</f>
        <v>0</v>
      </c>
      <c r="W172" s="42">
        <f>VLOOKUP($U172,AF!$B$43:$M$84,W$9)*H172</f>
        <v>0</v>
      </c>
      <c r="X172" s="42">
        <f>VLOOKUP($U172,AF!$B$43:$M$84,X$9)*I172</f>
        <v>0</v>
      </c>
      <c r="Y172" s="42">
        <f>VLOOKUP($U172,AF!$B$43:$M$84,Y$9)*J172</f>
        <v>0</v>
      </c>
      <c r="Z172" s="42">
        <f>VLOOKUP($U172,AF!$B$43:$M$84,Z$9)*K172</f>
        <v>0</v>
      </c>
      <c r="AA172" s="42">
        <f>VLOOKUP($U172,AF!$B$43:$M$84,AA$9)*L172</f>
        <v>0</v>
      </c>
      <c r="AB172" s="42">
        <f>VLOOKUP($U172,AF!$B$43:$M$84,AB$9)*M172</f>
        <v>0</v>
      </c>
      <c r="AC172" s="42">
        <f>VLOOKUP($U172,AF!$B$43:$M$84,AC$9)*N172</f>
        <v>0</v>
      </c>
      <c r="AD172" s="42">
        <f t="shared" si="148"/>
        <v>0</v>
      </c>
      <c r="AE172" s="46"/>
      <c r="AF172" s="7">
        <f t="shared" si="149"/>
        <v>0</v>
      </c>
      <c r="AG172" s="7">
        <f t="shared" si="150"/>
        <v>0</v>
      </c>
      <c r="AH172" s="42">
        <f t="shared" si="151"/>
        <v>0</v>
      </c>
      <c r="AI172" s="46"/>
      <c r="AJ172" s="46"/>
    </row>
    <row r="173" spans="1:36" x14ac:dyDescent="0.4">
      <c r="A173" s="20">
        <f t="shared" si="103"/>
        <v>165</v>
      </c>
      <c r="B173" s="6">
        <v>387.8</v>
      </c>
      <c r="C173" t="s">
        <v>1317</v>
      </c>
      <c r="D173" t="s">
        <v>1330</v>
      </c>
      <c r="E173" s="15">
        <f>'Form 1 WP'!S157-E174</f>
        <v>0</v>
      </c>
      <c r="F173" s="1">
        <v>101</v>
      </c>
      <c r="G173" s="7">
        <f>VLOOKUP($F173,AF!$B$43:$M$84,G$9)*$E173</f>
        <v>0</v>
      </c>
      <c r="H173" s="7">
        <f>VLOOKUP($F173,AF!$B$43:$M$84,H$9)*$E173</f>
        <v>0</v>
      </c>
      <c r="I173" s="7">
        <f>VLOOKUP($F173,AF!$B$43:$M$84,I$9)*$E173</f>
        <v>0</v>
      </c>
      <c r="J173" s="7">
        <f>VLOOKUP($F173,AF!$B$43:$M$84,J$9)*$E173</f>
        <v>0</v>
      </c>
      <c r="K173" s="7">
        <f>VLOOKUP($F173,AF!$B$43:$M$84,K$9)*$E173</f>
        <v>0</v>
      </c>
      <c r="L173" s="7">
        <f>VLOOKUP($F173,AF!$B$43:$M$84,L$9)*$E173</f>
        <v>0</v>
      </c>
      <c r="M173" s="7">
        <f>VLOOKUP($F173,AF!$B$43:$M$84,M$9)*$E173</f>
        <v>0</v>
      </c>
      <c r="N173" s="7">
        <f>VLOOKUP($F173,AF!$B$43:$M$84,N$9)*$E173</f>
        <v>0</v>
      </c>
      <c r="O173" s="7">
        <f t="shared" si="144"/>
        <v>0</v>
      </c>
      <c r="P173" s="46"/>
      <c r="Q173" s="7">
        <f t="shared" si="145"/>
        <v>0</v>
      </c>
      <c r="R173" s="7">
        <f t="shared" si="146"/>
        <v>0</v>
      </c>
      <c r="S173" s="15">
        <f t="shared" si="147"/>
        <v>0</v>
      </c>
      <c r="T173" s="46"/>
      <c r="U173" s="47">
        <v>302</v>
      </c>
      <c r="V173" s="42">
        <f>VLOOKUP($U173,AF!$B$43:$M$84,V$9)*G173</f>
        <v>0</v>
      </c>
      <c r="W173" s="42">
        <f>VLOOKUP($U173,AF!$B$43:$M$84,W$9)*H173</f>
        <v>0</v>
      </c>
      <c r="X173" s="42">
        <f>VLOOKUP($U173,AF!$B$43:$M$84,X$9)*I173</f>
        <v>0</v>
      </c>
      <c r="Y173" s="42">
        <f>VLOOKUP($U173,AF!$B$43:$M$84,Y$9)*J173</f>
        <v>0</v>
      </c>
      <c r="Z173" s="42">
        <f>VLOOKUP($U173,AF!$B$43:$M$84,Z$9)*K173</f>
        <v>0</v>
      </c>
      <c r="AA173" s="42">
        <f>VLOOKUP($U173,AF!$B$43:$M$84,AA$9)*L173</f>
        <v>0</v>
      </c>
      <c r="AB173" s="42">
        <f>VLOOKUP($U173,AF!$B$43:$M$84,AB$9)*M173</f>
        <v>0</v>
      </c>
      <c r="AC173" s="42">
        <f>VLOOKUP($U173,AF!$B$43:$M$84,AC$9)*N173</f>
        <v>0</v>
      </c>
      <c r="AD173" s="42">
        <f t="shared" si="148"/>
        <v>0</v>
      </c>
      <c r="AE173" s="46"/>
      <c r="AF173" s="7">
        <f t="shared" si="149"/>
        <v>0</v>
      </c>
      <c r="AG173" s="7">
        <f t="shared" si="150"/>
        <v>0</v>
      </c>
      <c r="AH173" s="42">
        <f t="shared" si="151"/>
        <v>0</v>
      </c>
      <c r="AI173" s="46"/>
      <c r="AJ173" s="46"/>
    </row>
    <row r="174" spans="1:36" x14ac:dyDescent="0.4">
      <c r="A174" s="20">
        <f t="shared" si="103"/>
        <v>166</v>
      </c>
      <c r="B174" s="6">
        <v>387.8</v>
      </c>
      <c r="C174" t="s">
        <v>1318</v>
      </c>
      <c r="E174" s="106"/>
      <c r="F174" s="1">
        <v>108</v>
      </c>
      <c r="G174" s="7">
        <f>VLOOKUP($F174,AF!$B$43:$M$84,G$9)*$E174</f>
        <v>0</v>
      </c>
      <c r="H174" s="7">
        <f>VLOOKUP($F174,AF!$B$43:$M$84,H$9)*$E174</f>
        <v>0</v>
      </c>
      <c r="I174" s="7">
        <f>VLOOKUP($F174,AF!$B$43:$M$84,I$9)*$E174</f>
        <v>0</v>
      </c>
      <c r="J174" s="7">
        <f>VLOOKUP($F174,AF!$B$43:$M$84,J$9)*$E174</f>
        <v>0</v>
      </c>
      <c r="K174" s="7">
        <f>VLOOKUP($F174,AF!$B$43:$M$84,K$9)*$E174</f>
        <v>0</v>
      </c>
      <c r="L174" s="7">
        <f>VLOOKUP($F174,AF!$B$43:$M$84,L$9)*$E174</f>
        <v>0</v>
      </c>
      <c r="M174" s="7">
        <f>VLOOKUP($F174,AF!$B$43:$M$84,M$9)*$E174</f>
        <v>0</v>
      </c>
      <c r="N174" s="7">
        <f>VLOOKUP($F174,AF!$B$43:$M$84,N$9)*$E174</f>
        <v>0</v>
      </c>
      <c r="O174" s="7">
        <f t="shared" si="144"/>
        <v>0</v>
      </c>
      <c r="P174" s="46"/>
      <c r="Q174" s="7">
        <f t="shared" si="145"/>
        <v>0</v>
      </c>
      <c r="R174" s="7">
        <f t="shared" si="146"/>
        <v>0</v>
      </c>
      <c r="S174" s="15">
        <f t="shared" si="147"/>
        <v>0</v>
      </c>
      <c r="T174" s="46"/>
      <c r="U174" s="47">
        <v>302</v>
      </c>
      <c r="V174" s="42">
        <f>VLOOKUP($U174,AF!$B$43:$M$84,V$9)*G174</f>
        <v>0</v>
      </c>
      <c r="W174" s="42">
        <f>VLOOKUP($U174,AF!$B$43:$M$84,W$9)*H174</f>
        <v>0</v>
      </c>
      <c r="X174" s="42">
        <f>VLOOKUP($U174,AF!$B$43:$M$84,X$9)*I174</f>
        <v>0</v>
      </c>
      <c r="Y174" s="42">
        <f>VLOOKUP($U174,AF!$B$43:$M$84,Y$9)*J174</f>
        <v>0</v>
      </c>
      <c r="Z174" s="42">
        <f>VLOOKUP($U174,AF!$B$43:$M$84,Z$9)*K174</f>
        <v>0</v>
      </c>
      <c r="AA174" s="42">
        <f>VLOOKUP($U174,AF!$B$43:$M$84,AA$9)*L174</f>
        <v>0</v>
      </c>
      <c r="AB174" s="42">
        <f>VLOOKUP($U174,AF!$B$43:$M$84,AB$9)*M174</f>
        <v>0</v>
      </c>
      <c r="AC174" s="42">
        <f>VLOOKUP($U174,AF!$B$43:$M$84,AC$9)*N174</f>
        <v>0</v>
      </c>
      <c r="AD174" s="42">
        <f t="shared" si="148"/>
        <v>0</v>
      </c>
      <c r="AE174" s="46"/>
      <c r="AF174" s="7">
        <f t="shared" si="149"/>
        <v>0</v>
      </c>
      <c r="AG174" s="7">
        <f t="shared" si="150"/>
        <v>0</v>
      </c>
      <c r="AH174" s="42">
        <f t="shared" si="151"/>
        <v>0</v>
      </c>
      <c r="AI174" s="46"/>
      <c r="AJ174" s="46"/>
    </row>
    <row r="175" spans="1:36" x14ac:dyDescent="0.4">
      <c r="A175" s="20">
        <f t="shared" si="103"/>
        <v>167</v>
      </c>
      <c r="B175" s="6">
        <v>387.9</v>
      </c>
      <c r="C175" t="s">
        <v>1319</v>
      </c>
      <c r="D175" t="s">
        <v>1331</v>
      </c>
      <c r="E175" s="15">
        <f>'Form 1 WP'!S158-E176</f>
        <v>0</v>
      </c>
      <c r="F175" s="1">
        <v>101</v>
      </c>
      <c r="G175" s="7">
        <f>VLOOKUP($F175,AF!$B$43:$M$84,G$9)*$E175</f>
        <v>0</v>
      </c>
      <c r="H175" s="7">
        <f>VLOOKUP($F175,AF!$B$43:$M$84,H$9)*$E175</f>
        <v>0</v>
      </c>
      <c r="I175" s="7">
        <f>VLOOKUP($F175,AF!$B$43:$M$84,I$9)*$E175</f>
        <v>0</v>
      </c>
      <c r="J175" s="7">
        <f>VLOOKUP($F175,AF!$B$43:$M$84,J$9)*$E175</f>
        <v>0</v>
      </c>
      <c r="K175" s="7">
        <f>VLOOKUP($F175,AF!$B$43:$M$84,K$9)*$E175</f>
        <v>0</v>
      </c>
      <c r="L175" s="7">
        <f>VLOOKUP($F175,AF!$B$43:$M$84,L$9)*$E175</f>
        <v>0</v>
      </c>
      <c r="M175" s="7">
        <f>VLOOKUP($F175,AF!$B$43:$M$84,M$9)*$E175</f>
        <v>0</v>
      </c>
      <c r="N175" s="7">
        <f>VLOOKUP($F175,AF!$B$43:$M$84,N$9)*$E175</f>
        <v>0</v>
      </c>
      <c r="O175" s="7">
        <f t="shared" si="144"/>
        <v>0</v>
      </c>
      <c r="P175" s="46"/>
      <c r="Q175" s="7">
        <f t="shared" si="145"/>
        <v>0</v>
      </c>
      <c r="R175" s="7">
        <f t="shared" si="146"/>
        <v>0</v>
      </c>
      <c r="S175" s="15">
        <f t="shared" si="147"/>
        <v>0</v>
      </c>
      <c r="T175" s="46"/>
      <c r="U175" s="47">
        <v>302</v>
      </c>
      <c r="V175" s="42">
        <f>VLOOKUP($U175,AF!$B$43:$M$84,V$9)*G175</f>
        <v>0</v>
      </c>
      <c r="W175" s="42">
        <f>VLOOKUP($U175,AF!$B$43:$M$84,W$9)*H175</f>
        <v>0</v>
      </c>
      <c r="X175" s="42">
        <f>VLOOKUP($U175,AF!$B$43:$M$84,X$9)*I175</f>
        <v>0</v>
      </c>
      <c r="Y175" s="42">
        <f>VLOOKUP($U175,AF!$B$43:$M$84,Y$9)*J175</f>
        <v>0</v>
      </c>
      <c r="Z175" s="42">
        <f>VLOOKUP($U175,AF!$B$43:$M$84,Z$9)*K175</f>
        <v>0</v>
      </c>
      <c r="AA175" s="42">
        <f>VLOOKUP($U175,AF!$B$43:$M$84,AA$9)*L175</f>
        <v>0</v>
      </c>
      <c r="AB175" s="42">
        <f>VLOOKUP($U175,AF!$B$43:$M$84,AB$9)*M175</f>
        <v>0</v>
      </c>
      <c r="AC175" s="42">
        <f>VLOOKUP($U175,AF!$B$43:$M$84,AC$9)*N175</f>
        <v>0</v>
      </c>
      <c r="AD175" s="42">
        <f t="shared" si="148"/>
        <v>0</v>
      </c>
      <c r="AE175" s="46"/>
      <c r="AF175" s="7">
        <f t="shared" si="149"/>
        <v>0</v>
      </c>
      <c r="AG175" s="7">
        <f t="shared" si="150"/>
        <v>0</v>
      </c>
      <c r="AH175" s="42">
        <f t="shared" si="151"/>
        <v>0</v>
      </c>
      <c r="AI175" s="46"/>
      <c r="AJ175" s="46"/>
    </row>
    <row r="176" spans="1:36" x14ac:dyDescent="0.4">
      <c r="A176" s="20">
        <f t="shared" si="103"/>
        <v>168</v>
      </c>
      <c r="B176" s="6">
        <v>387.9</v>
      </c>
      <c r="C176" t="s">
        <v>1320</v>
      </c>
      <c r="E176" s="106"/>
      <c r="F176" s="1">
        <v>108</v>
      </c>
      <c r="G176" s="7">
        <f>VLOOKUP($F176,AF!$B$43:$M$84,G$9)*$E176</f>
        <v>0</v>
      </c>
      <c r="H176" s="7">
        <f>VLOOKUP($F176,AF!$B$43:$M$84,H$9)*$E176</f>
        <v>0</v>
      </c>
      <c r="I176" s="7">
        <f>VLOOKUP($F176,AF!$B$43:$M$84,I$9)*$E176</f>
        <v>0</v>
      </c>
      <c r="J176" s="7">
        <f>VLOOKUP($F176,AF!$B$43:$M$84,J$9)*$E176</f>
        <v>0</v>
      </c>
      <c r="K176" s="7">
        <f>VLOOKUP($F176,AF!$B$43:$M$84,K$9)*$E176</f>
        <v>0</v>
      </c>
      <c r="L176" s="7">
        <f>VLOOKUP($F176,AF!$B$43:$M$84,L$9)*$E176</f>
        <v>0</v>
      </c>
      <c r="M176" s="7">
        <f>VLOOKUP($F176,AF!$B$43:$M$84,M$9)*$E176</f>
        <v>0</v>
      </c>
      <c r="N176" s="7">
        <f>VLOOKUP($F176,AF!$B$43:$M$84,N$9)*$E176</f>
        <v>0</v>
      </c>
      <c r="O176" s="7">
        <f t="shared" si="144"/>
        <v>0</v>
      </c>
      <c r="P176" s="46"/>
      <c r="Q176" s="7">
        <f t="shared" si="145"/>
        <v>0</v>
      </c>
      <c r="R176" s="7">
        <f t="shared" si="146"/>
        <v>0</v>
      </c>
      <c r="S176" s="15">
        <f t="shared" si="147"/>
        <v>0</v>
      </c>
      <c r="T176" s="46"/>
      <c r="U176" s="47">
        <v>302</v>
      </c>
      <c r="V176" s="42">
        <f>VLOOKUP($U176,AF!$B$43:$M$84,V$9)*G176</f>
        <v>0</v>
      </c>
      <c r="W176" s="42">
        <f>VLOOKUP($U176,AF!$B$43:$M$84,W$9)*H176</f>
        <v>0</v>
      </c>
      <c r="X176" s="42">
        <f>VLOOKUP($U176,AF!$B$43:$M$84,X$9)*I176</f>
        <v>0</v>
      </c>
      <c r="Y176" s="42">
        <f>VLOOKUP($U176,AF!$B$43:$M$84,Y$9)*J176</f>
        <v>0</v>
      </c>
      <c r="Z176" s="42">
        <f>VLOOKUP($U176,AF!$B$43:$M$84,Z$9)*K176</f>
        <v>0</v>
      </c>
      <c r="AA176" s="42">
        <f>VLOOKUP($U176,AF!$B$43:$M$84,AA$9)*L176</f>
        <v>0</v>
      </c>
      <c r="AB176" s="42">
        <f>VLOOKUP($U176,AF!$B$43:$M$84,AB$9)*M176</f>
        <v>0</v>
      </c>
      <c r="AC176" s="42">
        <f>VLOOKUP($U176,AF!$B$43:$M$84,AC$9)*N176</f>
        <v>0</v>
      </c>
      <c r="AD176" s="42">
        <f t="shared" si="148"/>
        <v>0</v>
      </c>
      <c r="AE176" s="46"/>
      <c r="AF176" s="7">
        <f t="shared" si="149"/>
        <v>0</v>
      </c>
      <c r="AG176" s="7">
        <f t="shared" si="150"/>
        <v>0</v>
      </c>
      <c r="AH176" s="42">
        <f t="shared" si="151"/>
        <v>0</v>
      </c>
      <c r="AI176" s="46"/>
      <c r="AJ176" s="46"/>
    </row>
    <row r="177" spans="1:36" x14ac:dyDescent="0.4">
      <c r="A177" s="20">
        <f t="shared" si="103"/>
        <v>169</v>
      </c>
      <c r="B177" s="190">
        <v>387.1</v>
      </c>
      <c r="C177" t="s">
        <v>1321</v>
      </c>
      <c r="D177" t="s">
        <v>1332</v>
      </c>
      <c r="E177" s="15">
        <f>'Form 1 WP'!S159-E178</f>
        <v>0</v>
      </c>
      <c r="F177" s="1">
        <v>101</v>
      </c>
      <c r="G177" s="7">
        <f>VLOOKUP($F177,AF!$B$43:$M$84,G$9)*$E177</f>
        <v>0</v>
      </c>
      <c r="H177" s="7">
        <f>VLOOKUP($F177,AF!$B$43:$M$84,H$9)*$E177</f>
        <v>0</v>
      </c>
      <c r="I177" s="7">
        <f>VLOOKUP($F177,AF!$B$43:$M$84,I$9)*$E177</f>
        <v>0</v>
      </c>
      <c r="J177" s="7">
        <f>VLOOKUP($F177,AF!$B$43:$M$84,J$9)*$E177</f>
        <v>0</v>
      </c>
      <c r="K177" s="7">
        <f>VLOOKUP($F177,AF!$B$43:$M$84,K$9)*$E177</f>
        <v>0</v>
      </c>
      <c r="L177" s="7">
        <f>VLOOKUP($F177,AF!$B$43:$M$84,L$9)*$E177</f>
        <v>0</v>
      </c>
      <c r="M177" s="7">
        <f>VLOOKUP($F177,AF!$B$43:$M$84,M$9)*$E177</f>
        <v>0</v>
      </c>
      <c r="N177" s="7">
        <f>VLOOKUP($F177,AF!$B$43:$M$84,N$9)*$E177</f>
        <v>0</v>
      </c>
      <c r="O177" s="7">
        <f t="shared" si="144"/>
        <v>0</v>
      </c>
      <c r="P177" s="46"/>
      <c r="Q177" s="7">
        <f t="shared" si="145"/>
        <v>0</v>
      </c>
      <c r="R177" s="7">
        <f t="shared" si="146"/>
        <v>0</v>
      </c>
      <c r="S177" s="15">
        <f t="shared" si="147"/>
        <v>0</v>
      </c>
      <c r="T177" s="46"/>
      <c r="U177" s="47">
        <v>302</v>
      </c>
      <c r="V177" s="42">
        <f>VLOOKUP($U177,AF!$B$43:$M$84,V$9)*G177</f>
        <v>0</v>
      </c>
      <c r="W177" s="42">
        <f>VLOOKUP($U177,AF!$B$43:$M$84,W$9)*H177</f>
        <v>0</v>
      </c>
      <c r="X177" s="42">
        <f>VLOOKUP($U177,AF!$B$43:$M$84,X$9)*I177</f>
        <v>0</v>
      </c>
      <c r="Y177" s="42">
        <f>VLOOKUP($U177,AF!$B$43:$M$84,Y$9)*J177</f>
        <v>0</v>
      </c>
      <c r="Z177" s="42">
        <f>VLOOKUP($U177,AF!$B$43:$M$84,Z$9)*K177</f>
        <v>0</v>
      </c>
      <c r="AA177" s="42">
        <f>VLOOKUP($U177,AF!$B$43:$M$84,AA$9)*L177</f>
        <v>0</v>
      </c>
      <c r="AB177" s="42">
        <f>VLOOKUP($U177,AF!$B$43:$M$84,AB$9)*M177</f>
        <v>0</v>
      </c>
      <c r="AC177" s="42">
        <f>VLOOKUP($U177,AF!$B$43:$M$84,AC$9)*N177</f>
        <v>0</v>
      </c>
      <c r="AD177" s="42">
        <f t="shared" si="148"/>
        <v>0</v>
      </c>
      <c r="AE177" s="46"/>
      <c r="AF177" s="7">
        <f t="shared" si="149"/>
        <v>0</v>
      </c>
      <c r="AG177" s="7">
        <f t="shared" si="150"/>
        <v>0</v>
      </c>
      <c r="AH177" s="42">
        <f t="shared" si="151"/>
        <v>0</v>
      </c>
      <c r="AI177" s="46"/>
      <c r="AJ177" s="46"/>
    </row>
    <row r="178" spans="1:36" x14ac:dyDescent="0.4">
      <c r="A178" s="20">
        <f t="shared" si="103"/>
        <v>170</v>
      </c>
      <c r="B178" s="190">
        <v>387.1</v>
      </c>
      <c r="C178" t="s">
        <v>1322</v>
      </c>
      <c r="E178" s="106"/>
      <c r="F178" s="1">
        <v>108</v>
      </c>
      <c r="G178" s="7">
        <f>VLOOKUP($F178,AF!$B$43:$M$84,G$9)*$E178</f>
        <v>0</v>
      </c>
      <c r="H178" s="7">
        <f>VLOOKUP($F178,AF!$B$43:$M$84,H$9)*$E178</f>
        <v>0</v>
      </c>
      <c r="I178" s="7">
        <f>VLOOKUP($F178,AF!$B$43:$M$84,I$9)*$E178</f>
        <v>0</v>
      </c>
      <c r="J178" s="7">
        <f>VLOOKUP($F178,AF!$B$43:$M$84,J$9)*$E178</f>
        <v>0</v>
      </c>
      <c r="K178" s="7">
        <f>VLOOKUP($F178,AF!$B$43:$M$84,K$9)*$E178</f>
        <v>0</v>
      </c>
      <c r="L178" s="7">
        <f>VLOOKUP($F178,AF!$B$43:$M$84,L$9)*$E178</f>
        <v>0</v>
      </c>
      <c r="M178" s="7">
        <f>VLOOKUP($F178,AF!$B$43:$M$84,M$9)*$E178</f>
        <v>0</v>
      </c>
      <c r="N178" s="7">
        <f>VLOOKUP($F178,AF!$B$43:$M$84,N$9)*$E178</f>
        <v>0</v>
      </c>
      <c r="O178" s="7">
        <f t="shared" si="144"/>
        <v>0</v>
      </c>
      <c r="P178" s="46"/>
      <c r="Q178" s="7">
        <f t="shared" si="145"/>
        <v>0</v>
      </c>
      <c r="R178" s="7">
        <f t="shared" si="146"/>
        <v>0</v>
      </c>
      <c r="S178" s="15">
        <f t="shared" si="147"/>
        <v>0</v>
      </c>
      <c r="T178" s="46"/>
      <c r="U178" s="47">
        <v>302</v>
      </c>
      <c r="V178" s="42">
        <f>VLOOKUP($U178,AF!$B$43:$M$84,V$9)*G178</f>
        <v>0</v>
      </c>
      <c r="W178" s="42">
        <f>VLOOKUP($U178,AF!$B$43:$M$84,W$9)*H178</f>
        <v>0</v>
      </c>
      <c r="X178" s="42">
        <f>VLOOKUP($U178,AF!$B$43:$M$84,X$9)*I178</f>
        <v>0</v>
      </c>
      <c r="Y178" s="42">
        <f>VLOOKUP($U178,AF!$B$43:$M$84,Y$9)*J178</f>
        <v>0</v>
      </c>
      <c r="Z178" s="42">
        <f>VLOOKUP($U178,AF!$B$43:$M$84,Z$9)*K178</f>
        <v>0</v>
      </c>
      <c r="AA178" s="42">
        <f>VLOOKUP($U178,AF!$B$43:$M$84,AA$9)*L178</f>
        <v>0</v>
      </c>
      <c r="AB178" s="42">
        <f>VLOOKUP($U178,AF!$B$43:$M$84,AB$9)*M178</f>
        <v>0</v>
      </c>
      <c r="AC178" s="42">
        <f>VLOOKUP($U178,AF!$B$43:$M$84,AC$9)*N178</f>
        <v>0</v>
      </c>
      <c r="AD178" s="42">
        <f t="shared" si="148"/>
        <v>0</v>
      </c>
      <c r="AE178" s="46"/>
      <c r="AF178" s="7">
        <f t="shared" si="149"/>
        <v>0</v>
      </c>
      <c r="AG178" s="7">
        <f t="shared" si="150"/>
        <v>0</v>
      </c>
      <c r="AH178" s="42">
        <f t="shared" si="151"/>
        <v>0</v>
      </c>
      <c r="AI178" s="46"/>
      <c r="AJ178" s="46"/>
    </row>
    <row r="179" spans="1:36" x14ac:dyDescent="0.4">
      <c r="A179" s="20">
        <f t="shared" si="103"/>
        <v>171</v>
      </c>
      <c r="B179" s="6">
        <v>387.11</v>
      </c>
      <c r="C179" t="s">
        <v>1303</v>
      </c>
      <c r="D179" t="s">
        <v>1333</v>
      </c>
      <c r="E179" s="15">
        <f>'Form 1 WP'!S160-E180</f>
        <v>0</v>
      </c>
      <c r="F179" s="1">
        <v>101</v>
      </c>
      <c r="G179" s="7">
        <f>VLOOKUP($F179,AF!$B$43:$M$84,G$9)*$E179</f>
        <v>0</v>
      </c>
      <c r="H179" s="7">
        <f>VLOOKUP($F179,AF!$B$43:$M$84,H$9)*$E179</f>
        <v>0</v>
      </c>
      <c r="I179" s="7">
        <f>VLOOKUP($F179,AF!$B$43:$M$84,I$9)*$E179</f>
        <v>0</v>
      </c>
      <c r="J179" s="7">
        <f>VLOOKUP($F179,AF!$B$43:$M$84,J$9)*$E179</f>
        <v>0</v>
      </c>
      <c r="K179" s="7">
        <f>VLOOKUP($F179,AF!$B$43:$M$84,K$9)*$E179</f>
        <v>0</v>
      </c>
      <c r="L179" s="7">
        <f>VLOOKUP($F179,AF!$B$43:$M$84,L$9)*$E179</f>
        <v>0</v>
      </c>
      <c r="M179" s="7">
        <f>VLOOKUP($F179,AF!$B$43:$M$84,M$9)*$E179</f>
        <v>0</v>
      </c>
      <c r="N179" s="7">
        <f>VLOOKUP($F179,AF!$B$43:$M$84,N$9)*$E179</f>
        <v>0</v>
      </c>
      <c r="O179" s="7">
        <f t="shared" si="144"/>
        <v>0</v>
      </c>
      <c r="P179" s="46"/>
      <c r="Q179" s="7">
        <f t="shared" si="145"/>
        <v>0</v>
      </c>
      <c r="R179" s="7">
        <f t="shared" si="146"/>
        <v>0</v>
      </c>
      <c r="S179" s="15">
        <f t="shared" si="147"/>
        <v>0</v>
      </c>
      <c r="T179" s="46"/>
      <c r="U179" s="47">
        <v>302</v>
      </c>
      <c r="V179" s="42">
        <f>VLOOKUP($U179,AF!$B$43:$M$84,V$9)*G179</f>
        <v>0</v>
      </c>
      <c r="W179" s="42">
        <f>VLOOKUP($U179,AF!$B$43:$M$84,W$9)*H179</f>
        <v>0</v>
      </c>
      <c r="X179" s="42">
        <f>VLOOKUP($U179,AF!$B$43:$M$84,X$9)*I179</f>
        <v>0</v>
      </c>
      <c r="Y179" s="42">
        <f>VLOOKUP($U179,AF!$B$43:$M$84,Y$9)*J179</f>
        <v>0</v>
      </c>
      <c r="Z179" s="42">
        <f>VLOOKUP($U179,AF!$B$43:$M$84,Z$9)*K179</f>
        <v>0</v>
      </c>
      <c r="AA179" s="42">
        <f>VLOOKUP($U179,AF!$B$43:$M$84,AA$9)*L179</f>
        <v>0</v>
      </c>
      <c r="AB179" s="42">
        <f>VLOOKUP($U179,AF!$B$43:$M$84,AB$9)*M179</f>
        <v>0</v>
      </c>
      <c r="AC179" s="42">
        <f>VLOOKUP($U179,AF!$B$43:$M$84,AC$9)*N179</f>
        <v>0</v>
      </c>
      <c r="AD179" s="42">
        <f t="shared" si="148"/>
        <v>0</v>
      </c>
      <c r="AE179" s="46"/>
      <c r="AF179" s="7">
        <f t="shared" si="149"/>
        <v>0</v>
      </c>
      <c r="AG179" s="7">
        <f t="shared" si="150"/>
        <v>0</v>
      </c>
      <c r="AH179" s="42">
        <f t="shared" si="151"/>
        <v>0</v>
      </c>
      <c r="AI179" s="46"/>
      <c r="AJ179" s="46"/>
    </row>
    <row r="180" spans="1:36" x14ac:dyDescent="0.4">
      <c r="A180" s="20">
        <f t="shared" si="103"/>
        <v>172</v>
      </c>
      <c r="B180" s="6">
        <v>387.11</v>
      </c>
      <c r="C180" t="s">
        <v>1304</v>
      </c>
      <c r="E180" s="106"/>
      <c r="F180" s="1">
        <v>108</v>
      </c>
      <c r="G180" s="7">
        <f>VLOOKUP($F180,AF!$B$43:$M$84,G$9)*$E180</f>
        <v>0</v>
      </c>
      <c r="H180" s="7">
        <f>VLOOKUP($F180,AF!$B$43:$M$84,H$9)*$E180</f>
        <v>0</v>
      </c>
      <c r="I180" s="7">
        <f>VLOOKUP($F180,AF!$B$43:$M$84,I$9)*$E180</f>
        <v>0</v>
      </c>
      <c r="J180" s="7">
        <f>VLOOKUP($F180,AF!$B$43:$M$84,J$9)*$E180</f>
        <v>0</v>
      </c>
      <c r="K180" s="7">
        <f>VLOOKUP($F180,AF!$B$43:$M$84,K$9)*$E180</f>
        <v>0</v>
      </c>
      <c r="L180" s="7">
        <f>VLOOKUP($F180,AF!$B$43:$M$84,L$9)*$E180</f>
        <v>0</v>
      </c>
      <c r="M180" s="7">
        <f>VLOOKUP($F180,AF!$B$43:$M$84,M$9)*$E180</f>
        <v>0</v>
      </c>
      <c r="N180" s="7">
        <f>VLOOKUP($F180,AF!$B$43:$M$84,N$9)*$E180</f>
        <v>0</v>
      </c>
      <c r="O180" s="7">
        <f t="shared" si="144"/>
        <v>0</v>
      </c>
      <c r="P180" s="46"/>
      <c r="Q180" s="7">
        <f t="shared" si="145"/>
        <v>0</v>
      </c>
      <c r="R180" s="7">
        <f t="shared" si="146"/>
        <v>0</v>
      </c>
      <c r="S180" s="15">
        <f t="shared" si="147"/>
        <v>0</v>
      </c>
      <c r="T180" s="46"/>
      <c r="U180" s="47">
        <v>302</v>
      </c>
      <c r="V180" s="42">
        <f>VLOOKUP($U180,AF!$B$43:$M$84,V$9)*G180</f>
        <v>0</v>
      </c>
      <c r="W180" s="42">
        <f>VLOOKUP($U180,AF!$B$43:$M$84,W$9)*H180</f>
        <v>0</v>
      </c>
      <c r="X180" s="42">
        <f>VLOOKUP($U180,AF!$B$43:$M$84,X$9)*I180</f>
        <v>0</v>
      </c>
      <c r="Y180" s="42">
        <f>VLOOKUP($U180,AF!$B$43:$M$84,Y$9)*J180</f>
        <v>0</v>
      </c>
      <c r="Z180" s="42">
        <f>VLOOKUP($U180,AF!$B$43:$M$84,Z$9)*K180</f>
        <v>0</v>
      </c>
      <c r="AA180" s="42">
        <f>VLOOKUP($U180,AF!$B$43:$M$84,AA$9)*L180</f>
        <v>0</v>
      </c>
      <c r="AB180" s="42">
        <f>VLOOKUP($U180,AF!$B$43:$M$84,AB$9)*M180</f>
        <v>0</v>
      </c>
      <c r="AC180" s="42">
        <f>VLOOKUP($U180,AF!$B$43:$M$84,AC$9)*N180</f>
        <v>0</v>
      </c>
      <c r="AD180" s="42">
        <f t="shared" si="148"/>
        <v>0</v>
      </c>
      <c r="AE180" s="46"/>
      <c r="AF180" s="7">
        <f t="shared" si="149"/>
        <v>0</v>
      </c>
      <c r="AG180" s="7">
        <f t="shared" si="150"/>
        <v>0</v>
      </c>
      <c r="AH180" s="42">
        <f t="shared" si="151"/>
        <v>0</v>
      </c>
      <c r="AI180" s="46"/>
      <c r="AJ180" s="46"/>
    </row>
    <row r="181" spans="1:36" x14ac:dyDescent="0.4">
      <c r="A181" s="20">
        <f t="shared" si="103"/>
        <v>173</v>
      </c>
      <c r="B181" s="6">
        <v>387.12</v>
      </c>
      <c r="C181" t="s">
        <v>1306</v>
      </c>
      <c r="D181" t="s">
        <v>1334</v>
      </c>
      <c r="E181" s="15">
        <f>'Form 1 WP'!S161-E182</f>
        <v>0</v>
      </c>
      <c r="F181" s="1">
        <v>101</v>
      </c>
      <c r="G181" s="7">
        <f>VLOOKUP($F181,AF!$B$43:$M$84,G$9)*$E181</f>
        <v>0</v>
      </c>
      <c r="H181" s="7">
        <f>VLOOKUP($F181,AF!$B$43:$M$84,H$9)*$E181</f>
        <v>0</v>
      </c>
      <c r="I181" s="7">
        <f>VLOOKUP($F181,AF!$B$43:$M$84,I$9)*$E181</f>
        <v>0</v>
      </c>
      <c r="J181" s="7">
        <f>VLOOKUP($F181,AF!$B$43:$M$84,J$9)*$E181</f>
        <v>0</v>
      </c>
      <c r="K181" s="7">
        <f>VLOOKUP($F181,AF!$B$43:$M$84,K$9)*$E181</f>
        <v>0</v>
      </c>
      <c r="L181" s="7">
        <f>VLOOKUP($F181,AF!$B$43:$M$84,L$9)*$E181</f>
        <v>0</v>
      </c>
      <c r="M181" s="7">
        <f>VLOOKUP($F181,AF!$B$43:$M$84,M$9)*$E181</f>
        <v>0</v>
      </c>
      <c r="N181" s="7">
        <f>VLOOKUP($F181,AF!$B$43:$M$84,N$9)*$E181</f>
        <v>0</v>
      </c>
      <c r="O181" s="7">
        <f t="shared" si="144"/>
        <v>0</v>
      </c>
      <c r="P181" s="46"/>
      <c r="Q181" s="7">
        <f t="shared" si="145"/>
        <v>0</v>
      </c>
      <c r="R181" s="7">
        <f t="shared" si="146"/>
        <v>0</v>
      </c>
      <c r="S181" s="15">
        <f t="shared" si="147"/>
        <v>0</v>
      </c>
      <c r="T181" s="46"/>
      <c r="U181" s="47">
        <v>302</v>
      </c>
      <c r="V181" s="42">
        <f>VLOOKUP($U181,AF!$B$43:$M$84,V$9)*G181</f>
        <v>0</v>
      </c>
      <c r="W181" s="42">
        <f>VLOOKUP($U181,AF!$B$43:$M$84,W$9)*H181</f>
        <v>0</v>
      </c>
      <c r="X181" s="42">
        <f>VLOOKUP($U181,AF!$B$43:$M$84,X$9)*I181</f>
        <v>0</v>
      </c>
      <c r="Y181" s="42">
        <f>VLOOKUP($U181,AF!$B$43:$M$84,Y$9)*J181</f>
        <v>0</v>
      </c>
      <c r="Z181" s="42">
        <f>VLOOKUP($U181,AF!$B$43:$M$84,Z$9)*K181</f>
        <v>0</v>
      </c>
      <c r="AA181" s="42">
        <f>VLOOKUP($U181,AF!$B$43:$M$84,AA$9)*L181</f>
        <v>0</v>
      </c>
      <c r="AB181" s="42">
        <f>VLOOKUP($U181,AF!$B$43:$M$84,AB$9)*M181</f>
        <v>0</v>
      </c>
      <c r="AC181" s="42">
        <f>VLOOKUP($U181,AF!$B$43:$M$84,AC$9)*N181</f>
        <v>0</v>
      </c>
      <c r="AD181" s="42">
        <f t="shared" si="148"/>
        <v>0</v>
      </c>
      <c r="AE181" s="46"/>
      <c r="AF181" s="7">
        <f t="shared" si="149"/>
        <v>0</v>
      </c>
      <c r="AG181" s="7">
        <f t="shared" si="150"/>
        <v>0</v>
      </c>
      <c r="AH181" s="42">
        <f t="shared" si="151"/>
        <v>0</v>
      </c>
      <c r="AI181" s="46"/>
      <c r="AJ181" s="46"/>
    </row>
    <row r="182" spans="1:36" x14ac:dyDescent="0.4">
      <c r="A182" s="20">
        <f t="shared" si="103"/>
        <v>174</v>
      </c>
      <c r="B182" s="6">
        <v>387.12</v>
      </c>
      <c r="C182" t="s">
        <v>1305</v>
      </c>
      <c r="E182" s="197"/>
      <c r="F182" s="195">
        <v>108</v>
      </c>
      <c r="G182" s="115">
        <f>VLOOKUP($F182,AF!$B$43:$M$84,G$9)*$E182</f>
        <v>0</v>
      </c>
      <c r="H182" s="115">
        <f>VLOOKUP($F182,AF!$B$43:$M$84,H$9)*$E182</f>
        <v>0</v>
      </c>
      <c r="I182" s="115">
        <f>VLOOKUP($F182,AF!$B$43:$M$84,I$9)*$E182</f>
        <v>0</v>
      </c>
      <c r="J182" s="115">
        <f>VLOOKUP($F182,AF!$B$43:$M$84,J$9)*$E182</f>
        <v>0</v>
      </c>
      <c r="K182" s="115">
        <f>VLOOKUP($F182,AF!$B$43:$M$84,K$9)*$E182</f>
        <v>0</v>
      </c>
      <c r="L182" s="115">
        <f>VLOOKUP($F182,AF!$B$43:$M$84,L$9)*$E182</f>
        <v>0</v>
      </c>
      <c r="M182" s="115">
        <f>VLOOKUP($F182,AF!$B$43:$M$84,M$9)*$E182</f>
        <v>0</v>
      </c>
      <c r="N182" s="115">
        <f>VLOOKUP($F182,AF!$B$43:$M$84,N$9)*$E182</f>
        <v>0</v>
      </c>
      <c r="O182" s="115">
        <f t="shared" si="144"/>
        <v>0</v>
      </c>
      <c r="P182" s="46"/>
      <c r="Q182" s="115">
        <f t="shared" si="145"/>
        <v>0</v>
      </c>
      <c r="R182" s="115">
        <f t="shared" si="146"/>
        <v>0</v>
      </c>
      <c r="S182" s="55">
        <f t="shared" si="147"/>
        <v>0</v>
      </c>
      <c r="T182" s="46"/>
      <c r="U182" s="47">
        <v>302</v>
      </c>
      <c r="V182" s="196">
        <f>VLOOKUP($U182,AF!$B$43:$M$84,V$9)*G182</f>
        <v>0</v>
      </c>
      <c r="W182" s="196">
        <f>VLOOKUP($U182,AF!$B$43:$M$84,W$9)*H182</f>
        <v>0</v>
      </c>
      <c r="X182" s="196">
        <f>VLOOKUP($U182,AF!$B$43:$M$84,X$9)*I182</f>
        <v>0</v>
      </c>
      <c r="Y182" s="196">
        <f>VLOOKUP($U182,AF!$B$43:$M$84,Y$9)*J182</f>
        <v>0</v>
      </c>
      <c r="Z182" s="196">
        <f>VLOOKUP($U182,AF!$B$43:$M$84,Z$9)*K182</f>
        <v>0</v>
      </c>
      <c r="AA182" s="196">
        <f>VLOOKUP($U182,AF!$B$43:$M$84,AA$9)*L182</f>
        <v>0</v>
      </c>
      <c r="AB182" s="196">
        <f>VLOOKUP($U182,AF!$B$43:$M$84,AB$9)*M182</f>
        <v>0</v>
      </c>
      <c r="AC182" s="196">
        <f>VLOOKUP($U182,AF!$B$43:$M$84,AC$9)*N182</f>
        <v>0</v>
      </c>
      <c r="AD182" s="196">
        <f t="shared" si="148"/>
        <v>0</v>
      </c>
      <c r="AE182" s="46"/>
      <c r="AF182" s="115">
        <f t="shared" si="149"/>
        <v>0</v>
      </c>
      <c r="AG182" s="115">
        <f t="shared" si="150"/>
        <v>0</v>
      </c>
      <c r="AH182" s="196">
        <f t="shared" si="151"/>
        <v>0</v>
      </c>
      <c r="AI182" s="46"/>
      <c r="AJ182" s="46"/>
    </row>
    <row r="183" spans="1:36" x14ac:dyDescent="0.4">
      <c r="A183" s="20">
        <f t="shared" si="103"/>
        <v>175</v>
      </c>
      <c r="B183" s="6"/>
      <c r="C183" t="s">
        <v>1323</v>
      </c>
      <c r="E183" s="15">
        <f>E161+E163+E165+E167+E169+E171+E173+E175+E177+E179+E181</f>
        <v>0</v>
      </c>
      <c r="F183" s="195"/>
      <c r="G183" s="15">
        <f t="shared" ref="G183:O183" si="152">G161+G163+G165+G167+G169+G171+G173+G175+G177+G179+G181</f>
        <v>0</v>
      </c>
      <c r="H183" s="15">
        <f t="shared" si="152"/>
        <v>0</v>
      </c>
      <c r="I183" s="15">
        <f t="shared" si="152"/>
        <v>0</v>
      </c>
      <c r="J183" s="15">
        <f t="shared" si="152"/>
        <v>0</v>
      </c>
      <c r="K183" s="15">
        <f t="shared" si="152"/>
        <v>0</v>
      </c>
      <c r="L183" s="15">
        <f t="shared" si="152"/>
        <v>0</v>
      </c>
      <c r="M183" s="15">
        <f t="shared" si="152"/>
        <v>0</v>
      </c>
      <c r="N183" s="15">
        <f t="shared" si="152"/>
        <v>0</v>
      </c>
      <c r="O183" s="15">
        <f t="shared" si="152"/>
        <v>0</v>
      </c>
      <c r="P183" s="46"/>
      <c r="Q183" s="15">
        <f t="shared" ref="Q183:S183" si="153">Q161+Q163+Q165+Q167+Q169+Q171+Q173+Q175+Q177+Q179+Q181</f>
        <v>0</v>
      </c>
      <c r="R183" s="15">
        <f t="shared" si="153"/>
        <v>0</v>
      </c>
      <c r="S183" s="15">
        <f t="shared" si="153"/>
        <v>0</v>
      </c>
      <c r="T183" s="46"/>
      <c r="U183" s="47"/>
      <c r="V183" s="15">
        <f t="shared" ref="V183:AD183" si="154">V161+V163+V165+V167+V169+V171+V173+V175+V177+V179+V181</f>
        <v>0</v>
      </c>
      <c r="W183" s="15">
        <f t="shared" si="154"/>
        <v>0</v>
      </c>
      <c r="X183" s="15">
        <f t="shared" si="154"/>
        <v>0</v>
      </c>
      <c r="Y183" s="15">
        <f t="shared" si="154"/>
        <v>0</v>
      </c>
      <c r="Z183" s="15">
        <f t="shared" si="154"/>
        <v>0</v>
      </c>
      <c r="AA183" s="15">
        <f t="shared" si="154"/>
        <v>0</v>
      </c>
      <c r="AB183" s="15">
        <f t="shared" si="154"/>
        <v>0</v>
      </c>
      <c r="AC183" s="15">
        <f t="shared" si="154"/>
        <v>0</v>
      </c>
      <c r="AD183" s="15">
        <f t="shared" si="154"/>
        <v>0</v>
      </c>
      <c r="AE183" s="46"/>
      <c r="AF183" s="15">
        <f t="shared" ref="AF183:AH183" si="155">AF161+AF163+AF165+AF167+AF169+AF171+AF173+AF175+AF177+AF179+AF181</f>
        <v>0</v>
      </c>
      <c r="AG183" s="15">
        <f t="shared" si="155"/>
        <v>0</v>
      </c>
      <c r="AH183" s="15">
        <f t="shared" si="155"/>
        <v>0</v>
      </c>
      <c r="AI183" s="46"/>
      <c r="AJ183" s="46"/>
    </row>
    <row r="184" spans="1:36" x14ac:dyDescent="0.4">
      <c r="A184" s="20">
        <f t="shared" si="103"/>
        <v>176</v>
      </c>
      <c r="B184" s="6"/>
      <c r="C184" t="s">
        <v>1150</v>
      </c>
      <c r="E184" s="15">
        <f>E162+E164+E166+E168+E170+E172+E174+E176+E178+E180+E182</f>
        <v>0</v>
      </c>
      <c r="F184" s="195"/>
      <c r="G184" s="15">
        <f t="shared" ref="G184:O184" si="156">G162+G164+G166+G168+G170+G172+G174+G176+G178+G180+G182</f>
        <v>0</v>
      </c>
      <c r="H184" s="15">
        <f t="shared" si="156"/>
        <v>0</v>
      </c>
      <c r="I184" s="15">
        <f t="shared" si="156"/>
        <v>0</v>
      </c>
      <c r="J184" s="15">
        <f t="shared" si="156"/>
        <v>0</v>
      </c>
      <c r="K184" s="15">
        <f t="shared" si="156"/>
        <v>0</v>
      </c>
      <c r="L184" s="15">
        <f t="shared" si="156"/>
        <v>0</v>
      </c>
      <c r="M184" s="15">
        <f t="shared" si="156"/>
        <v>0</v>
      </c>
      <c r="N184" s="15">
        <f t="shared" si="156"/>
        <v>0</v>
      </c>
      <c r="O184" s="15">
        <f t="shared" si="156"/>
        <v>0</v>
      </c>
      <c r="P184" s="46"/>
      <c r="Q184" s="15">
        <f t="shared" ref="Q184:S184" si="157">Q162+Q164+Q166+Q168+Q170+Q172+Q174+Q176+Q178+Q180+Q182</f>
        <v>0</v>
      </c>
      <c r="R184" s="15">
        <f t="shared" si="157"/>
        <v>0</v>
      </c>
      <c r="S184" s="15">
        <f t="shared" si="157"/>
        <v>0</v>
      </c>
      <c r="T184" s="46"/>
      <c r="U184" s="47"/>
      <c r="V184" s="15">
        <f t="shared" ref="V184:AD184" si="158">V162+V164+V166+V168+V170+V172+V174+V176+V178+V180+V182</f>
        <v>0</v>
      </c>
      <c r="W184" s="15">
        <f t="shared" si="158"/>
        <v>0</v>
      </c>
      <c r="X184" s="15">
        <f t="shared" si="158"/>
        <v>0</v>
      </c>
      <c r="Y184" s="15">
        <f t="shared" si="158"/>
        <v>0</v>
      </c>
      <c r="Z184" s="15">
        <f t="shared" si="158"/>
        <v>0</v>
      </c>
      <c r="AA184" s="15">
        <f t="shared" si="158"/>
        <v>0</v>
      </c>
      <c r="AB184" s="15">
        <f t="shared" si="158"/>
        <v>0</v>
      </c>
      <c r="AC184" s="15">
        <f t="shared" si="158"/>
        <v>0</v>
      </c>
      <c r="AD184" s="15">
        <f t="shared" si="158"/>
        <v>0</v>
      </c>
      <c r="AE184" s="46"/>
      <c r="AF184" s="15">
        <f t="shared" ref="AF184:AH184" si="159">AF162+AF164+AF166+AF168+AF170+AF172+AF174+AF176+AF178+AF180+AF182</f>
        <v>0</v>
      </c>
      <c r="AG184" s="15">
        <f t="shared" si="159"/>
        <v>0</v>
      </c>
      <c r="AH184" s="15">
        <f t="shared" si="159"/>
        <v>0</v>
      </c>
      <c r="AI184" s="46"/>
      <c r="AJ184" s="46"/>
    </row>
    <row r="185" spans="1:36" x14ac:dyDescent="0.4">
      <c r="A185" s="20">
        <f t="shared" si="103"/>
        <v>177</v>
      </c>
      <c r="B185" s="6"/>
      <c r="C185" t="s">
        <v>0</v>
      </c>
      <c r="E185" s="15">
        <f>E183+E184</f>
        <v>0</v>
      </c>
      <c r="F185" s="195"/>
      <c r="G185" s="15">
        <f t="shared" ref="G185:O185" si="160">G183+G184</f>
        <v>0</v>
      </c>
      <c r="H185" s="15">
        <f t="shared" si="160"/>
        <v>0</v>
      </c>
      <c r="I185" s="15">
        <f t="shared" si="160"/>
        <v>0</v>
      </c>
      <c r="J185" s="15">
        <f t="shared" si="160"/>
        <v>0</v>
      </c>
      <c r="K185" s="15">
        <f t="shared" si="160"/>
        <v>0</v>
      </c>
      <c r="L185" s="15">
        <f t="shared" si="160"/>
        <v>0</v>
      </c>
      <c r="M185" s="15">
        <f t="shared" si="160"/>
        <v>0</v>
      </c>
      <c r="N185" s="15">
        <f t="shared" si="160"/>
        <v>0</v>
      </c>
      <c r="O185" s="15">
        <f t="shared" si="160"/>
        <v>0</v>
      </c>
      <c r="P185" s="46"/>
      <c r="Q185" s="15">
        <f t="shared" ref="Q185:S185" si="161">Q183+Q184</f>
        <v>0</v>
      </c>
      <c r="R185" s="15">
        <f t="shared" si="161"/>
        <v>0</v>
      </c>
      <c r="S185" s="15">
        <f t="shared" si="161"/>
        <v>0</v>
      </c>
      <c r="T185" s="46"/>
      <c r="U185" s="47"/>
      <c r="V185" s="15">
        <f t="shared" ref="V185:AD185" si="162">V183+V184</f>
        <v>0</v>
      </c>
      <c r="W185" s="15">
        <f t="shared" si="162"/>
        <v>0</v>
      </c>
      <c r="X185" s="15">
        <f t="shared" si="162"/>
        <v>0</v>
      </c>
      <c r="Y185" s="15">
        <f t="shared" si="162"/>
        <v>0</v>
      </c>
      <c r="Z185" s="15">
        <f t="shared" si="162"/>
        <v>0</v>
      </c>
      <c r="AA185" s="15">
        <f t="shared" si="162"/>
        <v>0</v>
      </c>
      <c r="AB185" s="15">
        <f t="shared" si="162"/>
        <v>0</v>
      </c>
      <c r="AC185" s="15">
        <f t="shared" si="162"/>
        <v>0</v>
      </c>
      <c r="AD185" s="15">
        <f t="shared" si="162"/>
        <v>0</v>
      </c>
      <c r="AE185" s="46"/>
      <c r="AF185" s="15">
        <f t="shared" ref="AF185:AH185" si="163">AF183+AF184</f>
        <v>0</v>
      </c>
      <c r="AG185" s="15">
        <f t="shared" si="163"/>
        <v>0</v>
      </c>
      <c r="AH185" s="15">
        <f t="shared" si="163"/>
        <v>0</v>
      </c>
      <c r="AI185" s="46"/>
      <c r="AJ185" s="46"/>
    </row>
    <row r="186" spans="1:36" x14ac:dyDescent="0.4">
      <c r="A186" s="20">
        <f t="shared" si="103"/>
        <v>178</v>
      </c>
      <c r="B186" s="6"/>
      <c r="E186" s="55"/>
      <c r="F186" s="195"/>
      <c r="G186" s="55"/>
      <c r="H186" s="55"/>
      <c r="I186" s="55"/>
      <c r="J186" s="55"/>
      <c r="K186" s="55"/>
      <c r="L186" s="55"/>
      <c r="M186" s="55"/>
      <c r="N186" s="55"/>
      <c r="O186" s="55"/>
      <c r="P186" s="46"/>
      <c r="Q186" s="55"/>
      <c r="R186" s="55"/>
      <c r="S186" s="55"/>
      <c r="T186" s="46"/>
      <c r="U186" s="47"/>
      <c r="V186" s="55"/>
      <c r="W186" s="55"/>
      <c r="X186" s="55"/>
      <c r="Y186" s="55"/>
      <c r="Z186" s="55"/>
      <c r="AA186" s="55"/>
      <c r="AB186" s="55"/>
      <c r="AC186" s="55"/>
      <c r="AD186" s="55"/>
      <c r="AE186" s="46"/>
      <c r="AF186" s="55"/>
      <c r="AG186" s="55"/>
      <c r="AH186" s="55"/>
      <c r="AI186" s="46"/>
      <c r="AJ186" s="46"/>
    </row>
    <row r="187" spans="1:36" x14ac:dyDescent="0.4">
      <c r="A187" s="20">
        <f t="shared" si="103"/>
        <v>179</v>
      </c>
      <c r="C187" t="s">
        <v>1335</v>
      </c>
      <c r="E187" s="15">
        <f>E117+E184</f>
        <v>86257007</v>
      </c>
      <c r="F187" s="195"/>
      <c r="G187" s="15">
        <f t="shared" ref="G187:O187" si="164">G117+G184</f>
        <v>4507341.1728028506</v>
      </c>
      <c r="H187" s="15">
        <f t="shared" si="164"/>
        <v>1456807.9252256532</v>
      </c>
      <c r="I187" s="15">
        <f t="shared" si="164"/>
        <v>14501941.26280285</v>
      </c>
      <c r="J187" s="15">
        <f t="shared" si="164"/>
        <v>0</v>
      </c>
      <c r="K187" s="15">
        <f t="shared" si="164"/>
        <v>19663913.080451306</v>
      </c>
      <c r="L187" s="15">
        <f t="shared" si="164"/>
        <v>0</v>
      </c>
      <c r="M187" s="15">
        <f t="shared" si="164"/>
        <v>0</v>
      </c>
      <c r="N187" s="15">
        <f t="shared" si="164"/>
        <v>0</v>
      </c>
      <c r="O187" s="15">
        <f t="shared" si="164"/>
        <v>46127003.55871734</v>
      </c>
      <c r="P187" s="46"/>
      <c r="Q187" s="15">
        <f t="shared" ref="Q187:S187" si="165">Q117+Q184</f>
        <v>38673195.516057007</v>
      </c>
      <c r="R187" s="15">
        <f t="shared" si="165"/>
        <v>1456807.9252256532</v>
      </c>
      <c r="S187" s="15">
        <f t="shared" si="165"/>
        <v>86257007.000000015</v>
      </c>
      <c r="T187" s="46"/>
      <c r="U187" s="47"/>
      <c r="V187" s="15">
        <f t="shared" ref="V187:AD187" si="166">V117+V184</f>
        <v>4507341.1728028506</v>
      </c>
      <c r="W187" s="15">
        <f t="shared" si="166"/>
        <v>1456807.9252256532</v>
      </c>
      <c r="X187" s="15">
        <f t="shared" si="166"/>
        <v>14501941.26280285</v>
      </c>
      <c r="Y187" s="15">
        <f t="shared" si="166"/>
        <v>0</v>
      </c>
      <c r="Z187" s="15">
        <f t="shared" si="166"/>
        <v>19663913.080451306</v>
      </c>
      <c r="AA187" s="15">
        <f t="shared" si="166"/>
        <v>0</v>
      </c>
      <c r="AB187" s="15">
        <f t="shared" si="166"/>
        <v>0</v>
      </c>
      <c r="AC187" s="15">
        <f t="shared" si="166"/>
        <v>0</v>
      </c>
      <c r="AD187" s="15">
        <f t="shared" si="166"/>
        <v>46127003.55871734</v>
      </c>
      <c r="AE187" s="46"/>
      <c r="AF187" s="15">
        <f t="shared" ref="AF187:AH187" si="167">AF117+AF184</f>
        <v>38673195.516057007</v>
      </c>
      <c r="AG187" s="15">
        <f t="shared" si="167"/>
        <v>1456807.9252256532</v>
      </c>
      <c r="AH187" s="15">
        <f t="shared" si="167"/>
        <v>86257007.000000015</v>
      </c>
      <c r="AI187" s="46"/>
      <c r="AJ187" s="46"/>
    </row>
    <row r="188" spans="1:36" x14ac:dyDescent="0.4">
      <c r="A188" s="20">
        <f t="shared" si="103"/>
        <v>180</v>
      </c>
      <c r="E188" s="46"/>
      <c r="G188" s="47"/>
      <c r="H188" s="46"/>
      <c r="I188" s="47"/>
      <c r="J188" s="46"/>
      <c r="K188" s="47"/>
      <c r="L188" s="46"/>
      <c r="M188" s="47"/>
      <c r="N188" s="46"/>
      <c r="O188" s="47"/>
      <c r="P188" s="46"/>
      <c r="Q188" s="47"/>
      <c r="R188" s="46"/>
      <c r="S188" s="46"/>
      <c r="T188" s="46"/>
      <c r="U188" s="47"/>
      <c r="V188" s="46"/>
      <c r="W188" s="46"/>
      <c r="X188" s="46"/>
      <c r="Y188" s="46"/>
      <c r="Z188" s="46"/>
      <c r="AA188" s="46"/>
      <c r="AB188" s="46"/>
      <c r="AC188" s="46"/>
      <c r="AD188" s="46"/>
      <c r="AE188" s="46"/>
      <c r="AF188" s="47"/>
      <c r="AG188" s="46"/>
      <c r="AH188" s="46"/>
      <c r="AI188" s="46"/>
      <c r="AJ188" s="46"/>
    </row>
    <row r="189" spans="1:36" x14ac:dyDescent="0.4">
      <c r="A189" s="20">
        <f t="shared" si="103"/>
        <v>181</v>
      </c>
      <c r="B189" s="21" t="s">
        <v>85</v>
      </c>
      <c r="C189" s="21"/>
      <c r="E189" s="46"/>
      <c r="G189" s="47"/>
      <c r="H189" s="46"/>
      <c r="I189" s="47"/>
      <c r="J189" s="46"/>
      <c r="K189" s="47"/>
      <c r="L189" s="46"/>
      <c r="M189" s="47"/>
      <c r="N189" s="46"/>
      <c r="O189" s="47"/>
      <c r="P189" s="46"/>
      <c r="Q189" s="47"/>
      <c r="R189" s="46"/>
      <c r="S189" s="46"/>
      <c r="T189" s="46"/>
      <c r="U189" s="47"/>
      <c r="V189" s="46"/>
      <c r="W189" s="46"/>
      <c r="X189" s="46"/>
      <c r="Y189" s="46"/>
      <c r="Z189" s="46"/>
      <c r="AA189" s="46"/>
      <c r="AB189" s="46"/>
      <c r="AC189" s="46"/>
      <c r="AD189" s="46"/>
      <c r="AE189" s="46"/>
      <c r="AF189" s="47"/>
      <c r="AG189" s="46"/>
      <c r="AH189" s="46"/>
      <c r="AI189" s="46"/>
      <c r="AJ189" s="46"/>
    </row>
    <row r="190" spans="1:36" x14ac:dyDescent="0.4">
      <c r="A190" s="20">
        <f t="shared" si="103"/>
        <v>182</v>
      </c>
      <c r="B190" s="6">
        <v>389</v>
      </c>
      <c r="C190" t="s">
        <v>28</v>
      </c>
      <c r="D190" t="s">
        <v>492</v>
      </c>
      <c r="E190" s="7">
        <f>'Form 1 WP'!S164</f>
        <v>0</v>
      </c>
      <c r="F190" s="1">
        <v>107</v>
      </c>
      <c r="G190" s="7">
        <f>VLOOKUP($F190,AF!$B$43:$M$84,G$9)*$E190</f>
        <v>0</v>
      </c>
      <c r="H190" s="7">
        <f>VLOOKUP($F190,AF!$B$43:$M$84,H$9)*$E190</f>
        <v>0</v>
      </c>
      <c r="I190" s="7">
        <f>VLOOKUP($F190,AF!$B$43:$M$84,I$9)*$E190</f>
        <v>0</v>
      </c>
      <c r="J190" s="7">
        <f>VLOOKUP($F190,AF!$B$43:$M$84,J$9)*$E190</f>
        <v>0</v>
      </c>
      <c r="K190" s="7">
        <f>VLOOKUP($F190,AF!$B$43:$M$84,K$9)*$E190</f>
        <v>0</v>
      </c>
      <c r="L190" s="7">
        <f>VLOOKUP($F190,AF!$B$43:$M$84,L$9)*$E190</f>
        <v>0</v>
      </c>
      <c r="M190" s="7">
        <f>VLOOKUP($F190,AF!$B$43:$M$84,M$9)*$E190</f>
        <v>0</v>
      </c>
      <c r="N190" s="7">
        <f>VLOOKUP($F190,AF!$B$43:$M$84,N$9)*$E190</f>
        <v>0</v>
      </c>
      <c r="O190" s="7">
        <f t="shared" ref="O190:O203" si="168">E190-SUM(G190:N190)</f>
        <v>0</v>
      </c>
      <c r="P190" s="46"/>
      <c r="Q190" s="7">
        <f t="shared" ref="Q190:Q203" si="169">+M190+K190+I190+G190</f>
        <v>0</v>
      </c>
      <c r="R190" s="7">
        <f t="shared" ref="R190:R203" si="170">+N190+L190+J190+H190</f>
        <v>0</v>
      </c>
      <c r="S190" s="15">
        <f t="shared" ref="S190:S203" si="171">Q190+R190+O190</f>
        <v>0</v>
      </c>
      <c r="T190" s="46"/>
      <c r="U190" s="47">
        <v>305</v>
      </c>
      <c r="V190" s="42">
        <f>VLOOKUP($U190,AF!$B$43:$M$84,V$9)*G190</f>
        <v>0</v>
      </c>
      <c r="W190" s="42">
        <f>VLOOKUP($U190,AF!$B$43:$M$84,W$9)*H190</f>
        <v>0</v>
      </c>
      <c r="X190" s="42">
        <f>VLOOKUP($U190,AF!$B$43:$M$84,X$9)*I190</f>
        <v>0</v>
      </c>
      <c r="Y190" s="42">
        <f>VLOOKUP($U190,AF!$B$43:$M$84,Y$9)*J190</f>
        <v>0</v>
      </c>
      <c r="Z190" s="42">
        <f>VLOOKUP($U190,AF!$B$43:$M$84,Z$9)*K190</f>
        <v>0</v>
      </c>
      <c r="AA190" s="42">
        <f>VLOOKUP($U190,AF!$B$43:$M$84,AA$9)*L190</f>
        <v>0</v>
      </c>
      <c r="AB190" s="42">
        <f>VLOOKUP($U190,AF!$B$43:$M$84,AB$9)*M190</f>
        <v>0</v>
      </c>
      <c r="AC190" s="42">
        <f>VLOOKUP($U190,AF!$B$43:$M$84,AC$9)*N190</f>
        <v>0</v>
      </c>
      <c r="AD190" s="42">
        <f t="shared" ref="AD190:AD203" si="172">E190-SUM(V190:AC190)</f>
        <v>0</v>
      </c>
      <c r="AE190" s="46"/>
      <c r="AF190" s="7">
        <f t="shared" ref="AF190:AF203" si="173">+AB190+Z190+X190+V190</f>
        <v>0</v>
      </c>
      <c r="AG190" s="7">
        <f t="shared" ref="AG190:AG203" si="174">+AC190+AA190+Y190+W190</f>
        <v>0</v>
      </c>
      <c r="AH190" s="42">
        <f t="shared" ref="AH190:AH203" si="175">+AF190+AG190+AD190</f>
        <v>0</v>
      </c>
      <c r="AI190" s="46"/>
      <c r="AJ190" s="46"/>
    </row>
    <row r="191" spans="1:36" x14ac:dyDescent="0.4">
      <c r="A191" s="20">
        <f t="shared" si="103"/>
        <v>183</v>
      </c>
      <c r="B191" s="6">
        <v>390</v>
      </c>
      <c r="C191" t="s">
        <v>29</v>
      </c>
      <c r="D191" t="s">
        <v>90</v>
      </c>
      <c r="E191" s="7">
        <f>'Form 1 WP'!S165</f>
        <v>1546707</v>
      </c>
      <c r="F191" s="1">
        <v>107</v>
      </c>
      <c r="G191" s="7">
        <f>VLOOKUP($F191,AF!$B$43:$M$84,G$9)*$E191</f>
        <v>1274.64145231004</v>
      </c>
      <c r="H191" s="7">
        <f>VLOOKUP($F191,AF!$B$43:$M$84,H$9)*$E191</f>
        <v>11471.773070790359</v>
      </c>
      <c r="I191" s="7">
        <f>VLOOKUP($F191,AF!$B$43:$M$84,I$9)*$E191</f>
        <v>1274.64145231004</v>
      </c>
      <c r="J191" s="7">
        <f>VLOOKUP($F191,AF!$B$43:$M$84,J$9)*$E191</f>
        <v>0</v>
      </c>
      <c r="K191" s="7">
        <f>VLOOKUP($F191,AF!$B$43:$M$84,K$9)*$E191</f>
        <v>22943.546141580719</v>
      </c>
      <c r="L191" s="7">
        <f>VLOOKUP($F191,AF!$B$43:$M$84,L$9)*$E191</f>
        <v>0</v>
      </c>
      <c r="M191" s="7">
        <f>VLOOKUP($F191,AF!$B$43:$M$84,M$9)*$E191</f>
        <v>0</v>
      </c>
      <c r="N191" s="7">
        <f>VLOOKUP($F191,AF!$B$43:$M$84,N$9)*$E191</f>
        <v>0</v>
      </c>
      <c r="O191" s="7">
        <f t="shared" si="168"/>
        <v>1509742.3978830089</v>
      </c>
      <c r="P191" s="46"/>
      <c r="Q191" s="7">
        <f t="shared" si="169"/>
        <v>25492.829046200797</v>
      </c>
      <c r="R191" s="7">
        <f t="shared" si="170"/>
        <v>11471.773070790359</v>
      </c>
      <c r="S191" s="15">
        <f t="shared" si="171"/>
        <v>1546707</v>
      </c>
      <c r="T191" s="46"/>
      <c r="U191" s="47">
        <v>305</v>
      </c>
      <c r="V191" s="42">
        <f>VLOOKUP($U191,AF!$B$43:$M$84,V$9)*G191</f>
        <v>1012.8546878080341</v>
      </c>
      <c r="W191" s="42">
        <f>VLOOKUP($U191,AF!$B$43:$M$84,W$9)*H191</f>
        <v>1762.531736475107</v>
      </c>
      <c r="X191" s="42">
        <f>VLOOKUP($U191,AF!$B$43:$M$84,X$9)*I191</f>
        <v>760.1818533051362</v>
      </c>
      <c r="Y191" s="42">
        <f>VLOOKUP($U191,AF!$B$43:$M$84,Y$9)*J191</f>
        <v>0</v>
      </c>
      <c r="Z191" s="42">
        <f>VLOOKUP($U191,AF!$B$43:$M$84,Z$9)*K191</f>
        <v>6608.3056302457717</v>
      </c>
      <c r="AA191" s="42">
        <f>VLOOKUP($U191,AF!$B$43:$M$84,AA$9)*L191</f>
        <v>0</v>
      </c>
      <c r="AB191" s="42">
        <f>VLOOKUP($U191,AF!$B$43:$M$84,AB$9)*M191</f>
        <v>0</v>
      </c>
      <c r="AC191" s="42">
        <f>VLOOKUP($U191,AF!$B$43:$M$84,AC$9)*N191</f>
        <v>0</v>
      </c>
      <c r="AD191" s="42">
        <f t="shared" si="172"/>
        <v>1536563.1260921659</v>
      </c>
      <c r="AE191" s="46"/>
      <c r="AF191" s="7">
        <f t="shared" si="173"/>
        <v>8381.3421713589414</v>
      </c>
      <c r="AG191" s="7">
        <f t="shared" si="174"/>
        <v>1762.531736475107</v>
      </c>
      <c r="AH191" s="42">
        <f t="shared" si="175"/>
        <v>1546707</v>
      </c>
      <c r="AI191" s="46"/>
      <c r="AJ191" s="46"/>
    </row>
    <row r="192" spans="1:36" x14ac:dyDescent="0.4">
      <c r="A192" s="20">
        <f t="shared" si="103"/>
        <v>184</v>
      </c>
      <c r="B192" s="6">
        <v>391</v>
      </c>
      <c r="C192" t="s">
        <v>86</v>
      </c>
      <c r="D192" t="s">
        <v>91</v>
      </c>
      <c r="E192" s="7">
        <f>'Form 1 WP'!S166</f>
        <v>1466544</v>
      </c>
      <c r="F192" s="1">
        <v>107</v>
      </c>
      <c r="G192" s="7">
        <f>VLOOKUP($F192,AF!$B$43:$M$84,G$9)*$E192</f>
        <v>1208.5791129390216</v>
      </c>
      <c r="H192" s="7">
        <f>VLOOKUP($F192,AF!$B$43:$M$84,H$9)*$E192</f>
        <v>10877.212016451193</v>
      </c>
      <c r="I192" s="7">
        <f>VLOOKUP($F192,AF!$B$43:$M$84,I$9)*$E192</f>
        <v>1208.5791129390216</v>
      </c>
      <c r="J192" s="7">
        <f>VLOOKUP($F192,AF!$B$43:$M$84,J$9)*$E192</f>
        <v>0</v>
      </c>
      <c r="K192" s="7">
        <f>VLOOKUP($F192,AF!$B$43:$M$84,K$9)*$E192</f>
        <v>21754.424032902385</v>
      </c>
      <c r="L192" s="7">
        <f>VLOOKUP($F192,AF!$B$43:$M$84,L$9)*$E192</f>
        <v>0</v>
      </c>
      <c r="M192" s="7">
        <f>VLOOKUP($F192,AF!$B$43:$M$84,M$9)*$E192</f>
        <v>0</v>
      </c>
      <c r="N192" s="7">
        <f>VLOOKUP($F192,AF!$B$43:$M$84,N$9)*$E192</f>
        <v>0</v>
      </c>
      <c r="O192" s="7">
        <f t="shared" si="168"/>
        <v>1431495.2057247683</v>
      </c>
      <c r="P192" s="46"/>
      <c r="Q192" s="7">
        <f t="shared" si="169"/>
        <v>24171.582258780425</v>
      </c>
      <c r="R192" s="7">
        <f t="shared" si="170"/>
        <v>10877.212016451193</v>
      </c>
      <c r="S192" s="15">
        <f t="shared" si="171"/>
        <v>1466544</v>
      </c>
      <c r="T192" s="46"/>
      <c r="U192" s="47">
        <v>305</v>
      </c>
      <c r="V192" s="42">
        <f>VLOOKUP($U192,AF!$B$43:$M$84,V$9)*G192</f>
        <v>960.36027849925392</v>
      </c>
      <c r="W192" s="42">
        <f>VLOOKUP($U192,AF!$B$43:$M$84,W$9)*H192</f>
        <v>1671.1829344130135</v>
      </c>
      <c r="X192" s="42">
        <f>VLOOKUP($U192,AF!$B$43:$M$84,X$9)*I192</f>
        <v>720.78301570596602</v>
      </c>
      <c r="Y192" s="42">
        <f>VLOOKUP($U192,AF!$B$43:$M$84,Y$9)*J192</f>
        <v>0</v>
      </c>
      <c r="Z192" s="42">
        <f>VLOOKUP($U192,AF!$B$43:$M$84,Z$9)*K192</f>
        <v>6265.8092141583084</v>
      </c>
      <c r="AA192" s="42">
        <f>VLOOKUP($U192,AF!$B$43:$M$84,AA$9)*L192</f>
        <v>0</v>
      </c>
      <c r="AB192" s="42">
        <f>VLOOKUP($U192,AF!$B$43:$M$84,AB$9)*M192</f>
        <v>0</v>
      </c>
      <c r="AC192" s="42">
        <f>VLOOKUP($U192,AF!$B$43:$M$84,AC$9)*N192</f>
        <v>0</v>
      </c>
      <c r="AD192" s="42">
        <f t="shared" si="172"/>
        <v>1456925.8645572234</v>
      </c>
      <c r="AE192" s="46"/>
      <c r="AF192" s="7">
        <f t="shared" si="173"/>
        <v>7946.9525083635281</v>
      </c>
      <c r="AG192" s="7">
        <f t="shared" si="174"/>
        <v>1671.1829344130135</v>
      </c>
      <c r="AH192" s="42">
        <f t="shared" si="175"/>
        <v>1466544</v>
      </c>
      <c r="AI192" s="46"/>
      <c r="AJ192" s="46"/>
    </row>
    <row r="193" spans="1:36" x14ac:dyDescent="0.4">
      <c r="A193" s="20">
        <f t="shared" si="103"/>
        <v>185</v>
      </c>
      <c r="B193" s="6">
        <v>392</v>
      </c>
      <c r="C193" t="s">
        <v>87</v>
      </c>
      <c r="D193" t="s">
        <v>92</v>
      </c>
      <c r="E193" s="7">
        <f>'Form 1 WP'!S167</f>
        <v>1102279</v>
      </c>
      <c r="F193" s="1">
        <v>107</v>
      </c>
      <c r="G193" s="7">
        <f>VLOOKUP($F193,AF!$B$43:$M$84,G$9)*$E193</f>
        <v>908.38827613171634</v>
      </c>
      <c r="H193" s="7">
        <f>VLOOKUP($F193,AF!$B$43:$M$84,H$9)*$E193</f>
        <v>8175.4944851854461</v>
      </c>
      <c r="I193" s="7">
        <f>VLOOKUP($F193,AF!$B$43:$M$84,I$9)*$E193</f>
        <v>908.38827613171634</v>
      </c>
      <c r="J193" s="7">
        <f>VLOOKUP($F193,AF!$B$43:$M$84,J$9)*$E193</f>
        <v>0</v>
      </c>
      <c r="K193" s="7">
        <f>VLOOKUP($F193,AF!$B$43:$M$84,K$9)*$E193</f>
        <v>16350.988970370892</v>
      </c>
      <c r="L193" s="7">
        <f>VLOOKUP($F193,AF!$B$43:$M$84,L$9)*$E193</f>
        <v>0</v>
      </c>
      <c r="M193" s="7">
        <f>VLOOKUP($F193,AF!$B$43:$M$84,M$9)*$E193</f>
        <v>0</v>
      </c>
      <c r="N193" s="7">
        <f>VLOOKUP($F193,AF!$B$43:$M$84,N$9)*$E193</f>
        <v>0</v>
      </c>
      <c r="O193" s="7">
        <f t="shared" si="168"/>
        <v>1075935.7399921801</v>
      </c>
      <c r="P193" s="46"/>
      <c r="Q193" s="7">
        <f t="shared" si="169"/>
        <v>18167.765522634327</v>
      </c>
      <c r="R193" s="7">
        <f t="shared" si="170"/>
        <v>8175.4944851854461</v>
      </c>
      <c r="S193" s="15">
        <f t="shared" si="171"/>
        <v>1102279</v>
      </c>
      <c r="T193" s="46"/>
      <c r="U193" s="47">
        <v>305</v>
      </c>
      <c r="V193" s="42">
        <f>VLOOKUP($U193,AF!$B$43:$M$84,V$9)*G193</f>
        <v>721.82284842724061</v>
      </c>
      <c r="W193" s="42">
        <f>VLOOKUP($U193,AF!$B$43:$M$84,W$9)*H193</f>
        <v>1256.0890459214604</v>
      </c>
      <c r="X193" s="42">
        <f>VLOOKUP($U193,AF!$B$43:$M$84,X$9)*I193</f>
        <v>541.75257051227686</v>
      </c>
      <c r="Y193" s="42">
        <f>VLOOKUP($U193,AF!$B$43:$M$84,Y$9)*J193</f>
        <v>0</v>
      </c>
      <c r="Z193" s="42">
        <f>VLOOKUP($U193,AF!$B$43:$M$84,Z$9)*K193</f>
        <v>4709.4870080769524</v>
      </c>
      <c r="AA193" s="42">
        <f>VLOOKUP($U193,AF!$B$43:$M$84,AA$9)*L193</f>
        <v>0</v>
      </c>
      <c r="AB193" s="42">
        <f>VLOOKUP($U193,AF!$B$43:$M$84,AB$9)*M193</f>
        <v>0</v>
      </c>
      <c r="AC193" s="42">
        <f>VLOOKUP($U193,AF!$B$43:$M$84,AC$9)*N193</f>
        <v>0</v>
      </c>
      <c r="AD193" s="42">
        <f t="shared" si="172"/>
        <v>1095049.848527062</v>
      </c>
      <c r="AE193" s="46"/>
      <c r="AF193" s="7">
        <f t="shared" si="173"/>
        <v>5973.0624270164699</v>
      </c>
      <c r="AG193" s="7">
        <f t="shared" si="174"/>
        <v>1256.0890459214604</v>
      </c>
      <c r="AH193" s="42">
        <f t="shared" si="175"/>
        <v>1102279</v>
      </c>
      <c r="AI193" s="46"/>
      <c r="AJ193" s="46"/>
    </row>
    <row r="194" spans="1:36" x14ac:dyDescent="0.4">
      <c r="A194" s="20">
        <f t="shared" si="103"/>
        <v>186</v>
      </c>
      <c r="B194" s="6">
        <v>393</v>
      </c>
      <c r="C194" t="s">
        <v>493</v>
      </c>
      <c r="D194" t="s">
        <v>494</v>
      </c>
      <c r="E194" s="7">
        <f>'Form 1 WP'!S168</f>
        <v>50001</v>
      </c>
      <c r="F194" s="1">
        <v>107</v>
      </c>
      <c r="G194" s="7">
        <f>VLOOKUP($F194,AF!$B$43:$M$84,G$9)*$E194</f>
        <v>41.205831005455011</v>
      </c>
      <c r="H194" s="7">
        <f>VLOOKUP($F194,AF!$B$43:$M$84,H$9)*$E194</f>
        <v>370.85247904909511</v>
      </c>
      <c r="I194" s="7">
        <f>VLOOKUP($F194,AF!$B$43:$M$84,I$9)*$E194</f>
        <v>41.205831005455011</v>
      </c>
      <c r="J194" s="7">
        <f>VLOOKUP($F194,AF!$B$43:$M$84,J$9)*$E194</f>
        <v>0</v>
      </c>
      <c r="K194" s="7">
        <f>VLOOKUP($F194,AF!$B$43:$M$84,K$9)*$E194</f>
        <v>741.70495809819022</v>
      </c>
      <c r="L194" s="7">
        <f>VLOOKUP($F194,AF!$B$43:$M$84,L$9)*$E194</f>
        <v>0</v>
      </c>
      <c r="M194" s="7">
        <f>VLOOKUP($F194,AF!$B$43:$M$84,M$9)*$E194</f>
        <v>0</v>
      </c>
      <c r="N194" s="7">
        <f>VLOOKUP($F194,AF!$B$43:$M$84,N$9)*$E194</f>
        <v>0</v>
      </c>
      <c r="O194" s="7">
        <f t="shared" si="168"/>
        <v>48806.030900841804</v>
      </c>
      <c r="P194" s="46"/>
      <c r="Q194" s="7">
        <f t="shared" si="169"/>
        <v>824.11662010910027</v>
      </c>
      <c r="R194" s="7">
        <f t="shared" si="170"/>
        <v>370.85247904909511</v>
      </c>
      <c r="S194" s="15">
        <f t="shared" si="171"/>
        <v>50001</v>
      </c>
      <c r="T194" s="46"/>
      <c r="U194" s="47">
        <v>305</v>
      </c>
      <c r="V194" s="42">
        <f>VLOOKUP($U194,AF!$B$43:$M$84,V$9)*G194</f>
        <v>32.742948241062791</v>
      </c>
      <c r="W194" s="42">
        <f>VLOOKUP($U194,AF!$B$43:$M$84,W$9)*H194</f>
        <v>56.978050371202706</v>
      </c>
      <c r="X194" s="42">
        <f>VLOOKUP($U194,AF!$B$43:$M$84,X$9)*I194</f>
        <v>24.574695043799576</v>
      </c>
      <c r="Y194" s="42">
        <f>VLOOKUP($U194,AF!$B$43:$M$84,Y$9)*J194</f>
        <v>0</v>
      </c>
      <c r="Z194" s="42">
        <f>VLOOKUP($U194,AF!$B$43:$M$84,Z$9)*K194</f>
        <v>213.62927161894194</v>
      </c>
      <c r="AA194" s="42">
        <f>VLOOKUP($U194,AF!$B$43:$M$84,AA$9)*L194</f>
        <v>0</v>
      </c>
      <c r="AB194" s="42">
        <f>VLOOKUP($U194,AF!$B$43:$M$84,AB$9)*M194</f>
        <v>0</v>
      </c>
      <c r="AC194" s="42">
        <f>VLOOKUP($U194,AF!$B$43:$M$84,AC$9)*N194</f>
        <v>0</v>
      </c>
      <c r="AD194" s="42">
        <f t="shared" si="172"/>
        <v>49673.075034724992</v>
      </c>
      <c r="AE194" s="46"/>
      <c r="AF194" s="7">
        <f t="shared" si="173"/>
        <v>270.94691490380433</v>
      </c>
      <c r="AG194" s="7">
        <f t="shared" si="174"/>
        <v>56.978050371202706</v>
      </c>
      <c r="AH194" s="42">
        <f t="shared" si="175"/>
        <v>50001</v>
      </c>
      <c r="AI194" s="46"/>
      <c r="AJ194" s="46"/>
    </row>
    <row r="195" spans="1:36" x14ac:dyDescent="0.4">
      <c r="A195" s="20">
        <f t="shared" si="103"/>
        <v>187</v>
      </c>
      <c r="B195" s="6">
        <v>394</v>
      </c>
      <c r="C195" t="s">
        <v>495</v>
      </c>
      <c r="D195" t="s">
        <v>496</v>
      </c>
      <c r="E195" s="7">
        <f>'Form 1 WP'!S169</f>
        <v>1745298</v>
      </c>
      <c r="F195" s="1">
        <v>107</v>
      </c>
      <c r="G195" s="7">
        <f>VLOOKUP($F195,AF!$B$43:$M$84,G$9)*$E195</f>
        <v>1438.3003228367156</v>
      </c>
      <c r="H195" s="7">
        <f>VLOOKUP($F195,AF!$B$43:$M$84,H$9)*$E195</f>
        <v>12944.702905530441</v>
      </c>
      <c r="I195" s="7">
        <f>VLOOKUP($F195,AF!$B$43:$M$84,I$9)*$E195</f>
        <v>1438.3003228367156</v>
      </c>
      <c r="J195" s="7">
        <f>VLOOKUP($F195,AF!$B$43:$M$84,J$9)*$E195</f>
        <v>0</v>
      </c>
      <c r="K195" s="7">
        <f>VLOOKUP($F195,AF!$B$43:$M$84,K$9)*$E195</f>
        <v>25889.405811060882</v>
      </c>
      <c r="L195" s="7">
        <f>VLOOKUP($F195,AF!$B$43:$M$84,L$9)*$E195</f>
        <v>0</v>
      </c>
      <c r="M195" s="7">
        <f>VLOOKUP($F195,AF!$B$43:$M$84,M$9)*$E195</f>
        <v>0</v>
      </c>
      <c r="N195" s="7">
        <f>VLOOKUP($F195,AF!$B$43:$M$84,N$9)*$E195</f>
        <v>0</v>
      </c>
      <c r="O195" s="7">
        <f t="shared" si="168"/>
        <v>1703587.2906377353</v>
      </c>
      <c r="P195" s="46"/>
      <c r="Q195" s="7">
        <f t="shared" si="169"/>
        <v>28766.006456734314</v>
      </c>
      <c r="R195" s="7">
        <f t="shared" si="170"/>
        <v>12944.702905530441</v>
      </c>
      <c r="S195" s="15">
        <f t="shared" si="171"/>
        <v>1745298</v>
      </c>
      <c r="T195" s="46"/>
      <c r="U195" s="47">
        <v>305</v>
      </c>
      <c r="V195" s="42">
        <f>VLOOKUP($U195,AF!$B$43:$M$84,V$9)*G195</f>
        <v>1142.9011835609369</v>
      </c>
      <c r="W195" s="42">
        <f>VLOOKUP($U195,AF!$B$43:$M$84,W$9)*H195</f>
        <v>1988.8337704597775</v>
      </c>
      <c r="X195" s="42">
        <f>VLOOKUP($U195,AF!$B$43:$M$84,X$9)*I195</f>
        <v>857.78616648773652</v>
      </c>
      <c r="Y195" s="42">
        <f>VLOOKUP($U195,AF!$B$43:$M$84,Y$9)*J195</f>
        <v>0</v>
      </c>
      <c r="Z195" s="42">
        <f>VLOOKUP($U195,AF!$B$43:$M$84,Z$9)*K195</f>
        <v>7456.7856742464373</v>
      </c>
      <c r="AA195" s="42">
        <f>VLOOKUP($U195,AF!$B$43:$M$84,AA$9)*L195</f>
        <v>0</v>
      </c>
      <c r="AB195" s="42">
        <f>VLOOKUP($U195,AF!$B$43:$M$84,AB$9)*M195</f>
        <v>0</v>
      </c>
      <c r="AC195" s="42">
        <f>VLOOKUP($U195,AF!$B$43:$M$84,AC$9)*N195</f>
        <v>0</v>
      </c>
      <c r="AD195" s="42">
        <f t="shared" si="172"/>
        <v>1733851.6932052451</v>
      </c>
      <c r="AE195" s="46"/>
      <c r="AF195" s="7">
        <f t="shared" si="173"/>
        <v>9457.47302429511</v>
      </c>
      <c r="AG195" s="7">
        <f t="shared" si="174"/>
        <v>1988.8337704597775</v>
      </c>
      <c r="AH195" s="42">
        <f t="shared" si="175"/>
        <v>1745298</v>
      </c>
      <c r="AI195" s="46"/>
      <c r="AJ195" s="46"/>
    </row>
    <row r="196" spans="1:36" x14ac:dyDescent="0.4">
      <c r="A196" s="20">
        <f t="shared" si="103"/>
        <v>188</v>
      </c>
      <c r="B196" s="6">
        <v>395</v>
      </c>
      <c r="C196" t="s">
        <v>497</v>
      </c>
      <c r="D196" t="s">
        <v>498</v>
      </c>
      <c r="E196" s="7">
        <f>'Form 1 WP'!S170</f>
        <v>8299</v>
      </c>
      <c r="F196" s="1">
        <v>107</v>
      </c>
      <c r="G196" s="7">
        <f>VLOOKUP($F196,AF!$B$43:$M$84,G$9)*$E196</f>
        <v>6.8392070461444998</v>
      </c>
      <c r="H196" s="7">
        <f>VLOOKUP($F196,AF!$B$43:$M$84,H$9)*$E196</f>
        <v>61.552863415300493</v>
      </c>
      <c r="I196" s="7">
        <f>VLOOKUP($F196,AF!$B$43:$M$84,I$9)*$E196</f>
        <v>6.8392070461444998</v>
      </c>
      <c r="J196" s="7">
        <f>VLOOKUP($F196,AF!$B$43:$M$84,J$9)*$E196</f>
        <v>0</v>
      </c>
      <c r="K196" s="7">
        <f>VLOOKUP($F196,AF!$B$43:$M$84,K$9)*$E196</f>
        <v>123.10572683060099</v>
      </c>
      <c r="L196" s="7">
        <f>VLOOKUP($F196,AF!$B$43:$M$84,L$9)*$E196</f>
        <v>0</v>
      </c>
      <c r="M196" s="7">
        <f>VLOOKUP($F196,AF!$B$43:$M$84,M$9)*$E196</f>
        <v>0</v>
      </c>
      <c r="N196" s="7">
        <f>VLOOKUP($F196,AF!$B$43:$M$84,N$9)*$E196</f>
        <v>0</v>
      </c>
      <c r="O196" s="7">
        <f t="shared" si="168"/>
        <v>8100.6629956618099</v>
      </c>
      <c r="P196" s="46"/>
      <c r="Q196" s="7">
        <f t="shared" si="169"/>
        <v>136.78414092289</v>
      </c>
      <c r="R196" s="7">
        <f t="shared" si="170"/>
        <v>61.552863415300493</v>
      </c>
      <c r="S196" s="15">
        <f t="shared" si="171"/>
        <v>8299</v>
      </c>
      <c r="T196" s="46"/>
      <c r="U196" s="47">
        <v>305</v>
      </c>
      <c r="V196" s="42">
        <f>VLOOKUP($U196,AF!$B$43:$M$84,V$9)*G196</f>
        <v>5.4345658577344471</v>
      </c>
      <c r="W196" s="42">
        <f>VLOOKUP($U196,AF!$B$43:$M$84,W$9)*H196</f>
        <v>9.4570276600590226</v>
      </c>
      <c r="X196" s="42">
        <f>VLOOKUP($U196,AF!$B$43:$M$84,X$9)*I196</f>
        <v>4.0788263068437169</v>
      </c>
      <c r="Y196" s="42">
        <f>VLOOKUP($U196,AF!$B$43:$M$84,Y$9)*J196</f>
        <v>0</v>
      </c>
      <c r="Z196" s="42">
        <f>VLOOKUP($U196,AF!$B$43:$M$84,Z$9)*K196</f>
        <v>35.457477353764901</v>
      </c>
      <c r="AA196" s="42">
        <f>VLOOKUP($U196,AF!$B$43:$M$84,AA$9)*L196</f>
        <v>0</v>
      </c>
      <c r="AB196" s="42">
        <f>VLOOKUP($U196,AF!$B$43:$M$84,AB$9)*M196</f>
        <v>0</v>
      </c>
      <c r="AC196" s="42">
        <f>VLOOKUP($U196,AF!$B$43:$M$84,AC$9)*N196</f>
        <v>0</v>
      </c>
      <c r="AD196" s="42">
        <f t="shared" si="172"/>
        <v>8244.5721028215976</v>
      </c>
      <c r="AE196" s="46"/>
      <c r="AF196" s="7">
        <f t="shared" si="173"/>
        <v>44.970869518343065</v>
      </c>
      <c r="AG196" s="7">
        <f t="shared" si="174"/>
        <v>9.4570276600590226</v>
      </c>
      <c r="AH196" s="42">
        <f t="shared" si="175"/>
        <v>8299</v>
      </c>
      <c r="AI196" s="46"/>
      <c r="AJ196" s="46"/>
    </row>
    <row r="197" spans="1:36" x14ac:dyDescent="0.4">
      <c r="A197" s="20">
        <f t="shared" si="103"/>
        <v>189</v>
      </c>
      <c r="B197" s="6">
        <v>396</v>
      </c>
      <c r="C197" t="s">
        <v>499</v>
      </c>
      <c r="D197" t="s">
        <v>500</v>
      </c>
      <c r="E197" s="7">
        <f>'Form 1 WP'!S171</f>
        <v>448248</v>
      </c>
      <c r="F197" s="1">
        <v>107</v>
      </c>
      <c r="G197" s="7">
        <f>VLOOKUP($F197,AF!$B$43:$M$84,G$9)*$E197</f>
        <v>369.40123870588985</v>
      </c>
      <c r="H197" s="7">
        <f>VLOOKUP($F197,AF!$B$43:$M$84,H$9)*$E197</f>
        <v>3324.6111483530085</v>
      </c>
      <c r="I197" s="7">
        <f>VLOOKUP($F197,AF!$B$43:$M$84,I$9)*$E197</f>
        <v>369.40123870588985</v>
      </c>
      <c r="J197" s="7">
        <f>VLOOKUP($F197,AF!$B$43:$M$84,J$9)*$E197</f>
        <v>0</v>
      </c>
      <c r="K197" s="7">
        <f>VLOOKUP($F197,AF!$B$43:$M$84,K$9)*$E197</f>
        <v>6649.222296706017</v>
      </c>
      <c r="L197" s="7">
        <f>VLOOKUP($F197,AF!$B$43:$M$84,L$9)*$E197</f>
        <v>0</v>
      </c>
      <c r="M197" s="7">
        <f>VLOOKUP($F197,AF!$B$43:$M$84,M$9)*$E197</f>
        <v>0</v>
      </c>
      <c r="N197" s="7">
        <f>VLOOKUP($F197,AF!$B$43:$M$84,N$9)*$E197</f>
        <v>0</v>
      </c>
      <c r="O197" s="7">
        <f t="shared" si="168"/>
        <v>437535.36407752917</v>
      </c>
      <c r="P197" s="46"/>
      <c r="Q197" s="7">
        <f t="shared" si="169"/>
        <v>7388.0247741177973</v>
      </c>
      <c r="R197" s="7">
        <f t="shared" si="170"/>
        <v>3324.6111483530085</v>
      </c>
      <c r="S197" s="15">
        <f t="shared" si="171"/>
        <v>448248</v>
      </c>
      <c r="T197" s="46"/>
      <c r="U197" s="47">
        <v>305</v>
      </c>
      <c r="V197" s="42">
        <f>VLOOKUP($U197,AF!$B$43:$M$84,V$9)*G197</f>
        <v>293.53335059618638</v>
      </c>
      <c r="W197" s="42">
        <f>VLOOKUP($U197,AF!$B$43:$M$84,W$9)*H197</f>
        <v>510.79572654128657</v>
      </c>
      <c r="X197" s="42">
        <f>VLOOKUP($U197,AF!$B$43:$M$84,X$9)*I197</f>
        <v>220.30675194482257</v>
      </c>
      <c r="Y197" s="42">
        <f>VLOOKUP($U197,AF!$B$43:$M$84,Y$9)*J197</f>
        <v>0</v>
      </c>
      <c r="Z197" s="42">
        <f>VLOOKUP($U197,AF!$B$43:$M$84,Z$9)*K197</f>
        <v>1915.1395721015076</v>
      </c>
      <c r="AA197" s="42">
        <f>VLOOKUP($U197,AF!$B$43:$M$84,AA$9)*L197</f>
        <v>0</v>
      </c>
      <c r="AB197" s="42">
        <f>VLOOKUP($U197,AF!$B$43:$M$84,AB$9)*M197</f>
        <v>0</v>
      </c>
      <c r="AC197" s="42">
        <f>VLOOKUP($U197,AF!$B$43:$M$84,AC$9)*N197</f>
        <v>0</v>
      </c>
      <c r="AD197" s="42">
        <f t="shared" si="172"/>
        <v>445308.22459881619</v>
      </c>
      <c r="AE197" s="46"/>
      <c r="AF197" s="7">
        <f t="shared" si="173"/>
        <v>2428.9796746425163</v>
      </c>
      <c r="AG197" s="7">
        <f t="shared" si="174"/>
        <v>510.79572654128657</v>
      </c>
      <c r="AH197" s="42">
        <f t="shared" si="175"/>
        <v>448248</v>
      </c>
      <c r="AI197" s="46"/>
      <c r="AJ197" s="46"/>
    </row>
    <row r="198" spans="1:36" x14ac:dyDescent="0.4">
      <c r="A198" s="20">
        <f t="shared" si="103"/>
        <v>190</v>
      </c>
      <c r="B198" s="6">
        <v>397.1</v>
      </c>
      <c r="C198" t="s">
        <v>483</v>
      </c>
      <c r="D198" t="s">
        <v>93</v>
      </c>
      <c r="E198" s="7">
        <f>'Form 1 WP'!S172</f>
        <v>4687062</v>
      </c>
      <c r="F198" s="1">
        <v>107</v>
      </c>
      <c r="G198" s="7">
        <f>VLOOKUP($F198,AF!$B$43:$M$84,G$9)*$E198</f>
        <v>3862.6084415129694</v>
      </c>
      <c r="H198" s="7">
        <f>VLOOKUP($F198,AF!$B$43:$M$84,H$9)*$E198</f>
        <v>34763.475973616725</v>
      </c>
      <c r="I198" s="7">
        <f>VLOOKUP($F198,AF!$B$43:$M$84,I$9)*$E198</f>
        <v>3862.6084415129694</v>
      </c>
      <c r="J198" s="7">
        <f>VLOOKUP($F198,AF!$B$43:$M$84,J$9)*$E198</f>
        <v>0</v>
      </c>
      <c r="K198" s="7">
        <f>VLOOKUP($F198,AF!$B$43:$M$84,K$9)*$E198</f>
        <v>69526.95194723345</v>
      </c>
      <c r="L198" s="7">
        <f>VLOOKUP($F198,AF!$B$43:$M$84,L$9)*$E198</f>
        <v>0</v>
      </c>
      <c r="M198" s="7">
        <f>VLOOKUP($F198,AF!$B$43:$M$84,M$9)*$E198</f>
        <v>0</v>
      </c>
      <c r="N198" s="7">
        <f>VLOOKUP($F198,AF!$B$43:$M$84,N$9)*$E198</f>
        <v>0</v>
      </c>
      <c r="O198" s="7">
        <f t="shared" si="168"/>
        <v>4575046.3551961239</v>
      </c>
      <c r="P198" s="46"/>
      <c r="Q198" s="7">
        <f t="shared" si="169"/>
        <v>77252.168830259398</v>
      </c>
      <c r="R198" s="7">
        <f t="shared" si="170"/>
        <v>34763.475973616725</v>
      </c>
      <c r="S198" s="15">
        <f t="shared" si="171"/>
        <v>4687062</v>
      </c>
      <c r="T198" s="46"/>
      <c r="U198" s="47">
        <v>305</v>
      </c>
      <c r="V198" s="42">
        <f>VLOOKUP($U198,AF!$B$43:$M$84,V$9)*G198</f>
        <v>3069.3031833093792</v>
      </c>
      <c r="W198" s="42">
        <f>VLOOKUP($U198,AF!$B$43:$M$84,W$9)*H198</f>
        <v>5341.0862728535449</v>
      </c>
      <c r="X198" s="42">
        <f>VLOOKUP($U198,AF!$B$43:$M$84,X$9)*I198</f>
        <v>2303.6163137013527</v>
      </c>
      <c r="Y198" s="42">
        <f>VLOOKUP($U198,AF!$B$43:$M$84,Y$9)*J198</f>
        <v>0</v>
      </c>
      <c r="Z198" s="42">
        <f>VLOOKUP($U198,AF!$B$43:$M$84,Z$9)*K198</f>
        <v>20025.472312410177</v>
      </c>
      <c r="AA198" s="42">
        <f>VLOOKUP($U198,AF!$B$43:$M$84,AA$9)*L198</f>
        <v>0</v>
      </c>
      <c r="AB198" s="42">
        <f>VLOOKUP($U198,AF!$B$43:$M$84,AB$9)*M198</f>
        <v>0</v>
      </c>
      <c r="AC198" s="42">
        <f>VLOOKUP($U198,AF!$B$43:$M$84,AC$9)*N198</f>
        <v>0</v>
      </c>
      <c r="AD198" s="42">
        <f t="shared" si="172"/>
        <v>4656322.5219177259</v>
      </c>
      <c r="AE198" s="46"/>
      <c r="AF198" s="7">
        <f t="shared" si="173"/>
        <v>25398.391809420908</v>
      </c>
      <c r="AG198" s="7">
        <f t="shared" si="174"/>
        <v>5341.0862728535449</v>
      </c>
      <c r="AH198" s="42">
        <f t="shared" si="175"/>
        <v>4687062</v>
      </c>
      <c r="AI198" s="46"/>
      <c r="AJ198" s="46"/>
    </row>
    <row r="199" spans="1:36" x14ac:dyDescent="0.4">
      <c r="A199" s="20">
        <f t="shared" si="103"/>
        <v>191</v>
      </c>
      <c r="B199" s="6">
        <v>397.2</v>
      </c>
      <c r="C199" t="s">
        <v>485</v>
      </c>
      <c r="D199" t="s">
        <v>1098</v>
      </c>
      <c r="E199" s="7">
        <f>'Form 1 WP'!S173</f>
        <v>11210613</v>
      </c>
      <c r="F199" s="1">
        <v>107</v>
      </c>
      <c r="G199" s="7">
        <f>VLOOKUP($F199,AF!$B$43:$M$84,G$9)*$E199</f>
        <v>9238.6677215567088</v>
      </c>
      <c r="H199" s="7">
        <f>VLOOKUP($F199,AF!$B$43:$M$84,H$9)*$E199</f>
        <v>83148.009494010374</v>
      </c>
      <c r="I199" s="7">
        <f>VLOOKUP($F199,AF!$B$43:$M$84,I$9)*$E199</f>
        <v>9238.6677215567088</v>
      </c>
      <c r="J199" s="7">
        <f>VLOOKUP($F199,AF!$B$43:$M$84,J$9)*$E199</f>
        <v>0</v>
      </c>
      <c r="K199" s="7">
        <f>VLOOKUP($F199,AF!$B$43:$M$84,K$9)*$E199</f>
        <v>166296.01898802075</v>
      </c>
      <c r="L199" s="7">
        <f>VLOOKUP($F199,AF!$B$43:$M$84,L$9)*$E199</f>
        <v>0</v>
      </c>
      <c r="M199" s="7">
        <f>VLOOKUP($F199,AF!$B$43:$M$84,M$9)*$E199</f>
        <v>0</v>
      </c>
      <c r="N199" s="7">
        <f>VLOOKUP($F199,AF!$B$43:$M$84,N$9)*$E199</f>
        <v>0</v>
      </c>
      <c r="O199" s="7">
        <f t="shared" ref="O199:O200" si="176">E199-SUM(G199:N199)</f>
        <v>10942691.636074856</v>
      </c>
      <c r="P199" s="46"/>
      <c r="Q199" s="7">
        <f t="shared" ref="Q199:Q200" si="177">+M199+K199+I199+G199</f>
        <v>184773.35443113415</v>
      </c>
      <c r="R199" s="7">
        <f t="shared" ref="R199:R200" si="178">+N199+L199+J199+H199</f>
        <v>83148.009494010374</v>
      </c>
      <c r="S199" s="15">
        <f t="shared" ref="S199:S200" si="179">Q199+R199+O199</f>
        <v>11210613</v>
      </c>
      <c r="T199" s="46"/>
      <c r="U199" s="47">
        <v>305</v>
      </c>
      <c r="V199" s="42">
        <f>VLOOKUP($U199,AF!$B$43:$M$84,V$9)*G199</f>
        <v>7341.2235997197185</v>
      </c>
      <c r="W199" s="42">
        <f>VLOOKUP($U199,AF!$B$43:$M$84,W$9)*H199</f>
        <v>12774.921945682281</v>
      </c>
      <c r="X199" s="42">
        <f>VLOOKUP($U199,AF!$B$43:$M$84,X$9)*I199</f>
        <v>5509.8377178267456</v>
      </c>
      <c r="Y199" s="42">
        <f>VLOOKUP($U199,AF!$B$43:$M$84,Y$9)*J199</f>
        <v>0</v>
      </c>
      <c r="Z199" s="42">
        <f>VLOOKUP($U199,AF!$B$43:$M$84,Z$9)*K199</f>
        <v>47897.343844959927</v>
      </c>
      <c r="AA199" s="42">
        <f>VLOOKUP($U199,AF!$B$43:$M$84,AA$9)*L199</f>
        <v>0</v>
      </c>
      <c r="AB199" s="42">
        <f>VLOOKUP($U199,AF!$B$43:$M$84,AB$9)*M199</f>
        <v>0</v>
      </c>
      <c r="AC199" s="42">
        <f>VLOOKUP($U199,AF!$B$43:$M$84,AC$9)*N199</f>
        <v>0</v>
      </c>
      <c r="AD199" s="42">
        <f t="shared" ref="AD199:AD200" si="180">E199-SUM(V199:AC199)</f>
        <v>11137089.672891811</v>
      </c>
      <c r="AE199" s="46"/>
      <c r="AF199" s="7">
        <f t="shared" ref="AF199:AF200" si="181">+AB199+Z199+X199+V199</f>
        <v>60748.405162506395</v>
      </c>
      <c r="AG199" s="7">
        <f t="shared" ref="AG199:AG200" si="182">+AC199+AA199+Y199+W199</f>
        <v>12774.921945682281</v>
      </c>
      <c r="AH199" s="42">
        <f t="shared" ref="AH199:AH200" si="183">+AF199+AG199+AD199</f>
        <v>11210613</v>
      </c>
      <c r="AI199" s="46"/>
      <c r="AJ199" s="46"/>
    </row>
    <row r="200" spans="1:36" x14ac:dyDescent="0.4">
      <c r="A200" s="20">
        <f t="shared" si="103"/>
        <v>192</v>
      </c>
      <c r="B200" s="6">
        <v>397.3</v>
      </c>
      <c r="C200" t="s">
        <v>88</v>
      </c>
      <c r="D200" t="s">
        <v>1099</v>
      </c>
      <c r="E200" s="7">
        <f>'Form 1 WP'!S174</f>
        <v>636479</v>
      </c>
      <c r="F200" s="1">
        <v>107</v>
      </c>
      <c r="G200" s="7">
        <f>VLOOKUP($F200,AF!$B$43:$M$84,G$9)*$E200</f>
        <v>524.52243180178402</v>
      </c>
      <c r="H200" s="7">
        <f>VLOOKUP($F200,AF!$B$43:$M$84,H$9)*$E200</f>
        <v>4720.7018862160558</v>
      </c>
      <c r="I200" s="7">
        <f>VLOOKUP($F200,AF!$B$43:$M$84,I$9)*$E200</f>
        <v>524.52243180178402</v>
      </c>
      <c r="J200" s="7">
        <f>VLOOKUP($F200,AF!$B$43:$M$84,J$9)*$E200</f>
        <v>0</v>
      </c>
      <c r="K200" s="7">
        <f>VLOOKUP($F200,AF!$B$43:$M$84,K$9)*$E200</f>
        <v>9441.4037724321115</v>
      </c>
      <c r="L200" s="7">
        <f>VLOOKUP($F200,AF!$B$43:$M$84,L$9)*$E200</f>
        <v>0</v>
      </c>
      <c r="M200" s="7">
        <f>VLOOKUP($F200,AF!$B$43:$M$84,M$9)*$E200</f>
        <v>0</v>
      </c>
      <c r="N200" s="7">
        <f>VLOOKUP($F200,AF!$B$43:$M$84,N$9)*$E200</f>
        <v>0</v>
      </c>
      <c r="O200" s="7">
        <f t="shared" si="176"/>
        <v>621267.84947774827</v>
      </c>
      <c r="P200" s="46"/>
      <c r="Q200" s="7">
        <f t="shared" si="177"/>
        <v>10490.44863603568</v>
      </c>
      <c r="R200" s="7">
        <f t="shared" si="178"/>
        <v>4720.7018862160558</v>
      </c>
      <c r="S200" s="15">
        <f t="shared" si="179"/>
        <v>636479</v>
      </c>
      <c r="T200" s="46"/>
      <c r="U200" s="47">
        <v>305</v>
      </c>
      <c r="V200" s="42">
        <f>VLOOKUP($U200,AF!$B$43:$M$84,V$9)*G200</f>
        <v>416.79564315760501</v>
      </c>
      <c r="W200" s="42">
        <f>VLOOKUP($U200,AF!$B$43:$M$84,W$9)*H200</f>
        <v>725.29214460136245</v>
      </c>
      <c r="X200" s="42">
        <f>VLOOKUP($U200,AF!$B$43:$M$84,X$9)*I200</f>
        <v>312.81929014984723</v>
      </c>
      <c r="Y200" s="42">
        <f>VLOOKUP($U200,AF!$B$43:$M$84,Y$9)*J200</f>
        <v>0</v>
      </c>
      <c r="Z200" s="42">
        <f>VLOOKUP($U200,AF!$B$43:$M$84,Z$9)*K200</f>
        <v>2719.3565162847253</v>
      </c>
      <c r="AA200" s="42">
        <f>VLOOKUP($U200,AF!$B$43:$M$84,AA$9)*L200</f>
        <v>0</v>
      </c>
      <c r="AB200" s="42">
        <f>VLOOKUP($U200,AF!$B$43:$M$84,AB$9)*M200</f>
        <v>0</v>
      </c>
      <c r="AC200" s="42">
        <f>VLOOKUP($U200,AF!$B$43:$M$84,AC$9)*N200</f>
        <v>0</v>
      </c>
      <c r="AD200" s="42">
        <f t="shared" si="180"/>
        <v>632304.7364058065</v>
      </c>
      <c r="AE200" s="46"/>
      <c r="AF200" s="7">
        <f t="shared" si="181"/>
        <v>3448.9714495921776</v>
      </c>
      <c r="AG200" s="7">
        <f t="shared" si="182"/>
        <v>725.29214460136245</v>
      </c>
      <c r="AH200" s="42">
        <f t="shared" si="183"/>
        <v>636479</v>
      </c>
      <c r="AI200" s="46"/>
      <c r="AJ200" s="46"/>
    </row>
    <row r="201" spans="1:36" x14ac:dyDescent="0.4">
      <c r="A201" s="20">
        <f t="shared" si="103"/>
        <v>193</v>
      </c>
      <c r="B201" s="6">
        <v>398</v>
      </c>
      <c r="C201" t="s">
        <v>89</v>
      </c>
      <c r="D201" t="s">
        <v>94</v>
      </c>
      <c r="E201" s="7">
        <f>'Form 1 WP'!S175</f>
        <v>132675</v>
      </c>
      <c r="F201" s="1">
        <v>107</v>
      </c>
      <c r="G201" s="7">
        <f>VLOOKUP($F201,AF!$B$43:$M$84,G$9)*$E201</f>
        <v>109.33748582325842</v>
      </c>
      <c r="H201" s="7">
        <f>VLOOKUP($F201,AF!$B$43:$M$84,H$9)*$E201</f>
        <v>984.0373724093256</v>
      </c>
      <c r="I201" s="7">
        <f>VLOOKUP($F201,AF!$B$43:$M$84,I$9)*$E201</f>
        <v>109.33748582325842</v>
      </c>
      <c r="J201" s="7">
        <f>VLOOKUP($F201,AF!$B$43:$M$84,J$9)*$E201</f>
        <v>0</v>
      </c>
      <c r="K201" s="7">
        <f>VLOOKUP($F201,AF!$B$43:$M$84,K$9)*$E201</f>
        <v>1968.0747448186512</v>
      </c>
      <c r="L201" s="7">
        <f>VLOOKUP($F201,AF!$B$43:$M$84,L$9)*$E201</f>
        <v>0</v>
      </c>
      <c r="M201" s="7">
        <f>VLOOKUP($F201,AF!$B$43:$M$84,M$9)*$E201</f>
        <v>0</v>
      </c>
      <c r="N201" s="7">
        <f>VLOOKUP($F201,AF!$B$43:$M$84,N$9)*$E201</f>
        <v>0</v>
      </c>
      <c r="O201" s="7">
        <f t="shared" si="168"/>
        <v>129504.21291112551</v>
      </c>
      <c r="P201" s="46"/>
      <c r="Q201" s="7">
        <f t="shared" si="169"/>
        <v>2186.7497164651677</v>
      </c>
      <c r="R201" s="7">
        <f t="shared" si="170"/>
        <v>984.0373724093256</v>
      </c>
      <c r="S201" s="15">
        <f t="shared" si="171"/>
        <v>132675</v>
      </c>
      <c r="T201" s="46"/>
      <c r="U201" s="47">
        <v>305</v>
      </c>
      <c r="V201" s="42">
        <f>VLOOKUP($U201,AF!$B$43:$M$84,V$9)*G201</f>
        <v>86.881675524149642</v>
      </c>
      <c r="W201" s="42">
        <f>VLOOKUP($U201,AF!$B$43:$M$84,W$9)*H201</f>
        <v>151.18823289532847</v>
      </c>
      <c r="X201" s="42">
        <f>VLOOKUP($U201,AF!$B$43:$M$84,X$9)*I201</f>
        <v>65.207649145739268</v>
      </c>
      <c r="Y201" s="42">
        <f>VLOOKUP($U201,AF!$B$43:$M$84,Y$9)*J201</f>
        <v>0</v>
      </c>
      <c r="Z201" s="42">
        <f>VLOOKUP($U201,AF!$B$43:$M$84,Z$9)*K201</f>
        <v>566.85393516215913</v>
      </c>
      <c r="AA201" s="42">
        <f>VLOOKUP($U201,AF!$B$43:$M$84,AA$9)*L201</f>
        <v>0</v>
      </c>
      <c r="AB201" s="42">
        <f>VLOOKUP($U201,AF!$B$43:$M$84,AB$9)*M201</f>
        <v>0</v>
      </c>
      <c r="AC201" s="42">
        <f>VLOOKUP($U201,AF!$B$43:$M$84,AC$9)*N201</f>
        <v>0</v>
      </c>
      <c r="AD201" s="42">
        <f t="shared" si="172"/>
        <v>131804.86850727262</v>
      </c>
      <c r="AE201" s="46"/>
      <c r="AF201" s="7">
        <f t="shared" si="173"/>
        <v>718.94325983204806</v>
      </c>
      <c r="AG201" s="7">
        <f t="shared" si="174"/>
        <v>151.18823289532847</v>
      </c>
      <c r="AH201" s="42">
        <f t="shared" si="175"/>
        <v>132675</v>
      </c>
      <c r="AI201" s="46"/>
      <c r="AJ201" s="46"/>
    </row>
    <row r="202" spans="1:36" x14ac:dyDescent="0.4">
      <c r="A202" s="20">
        <f t="shared" si="103"/>
        <v>194</v>
      </c>
      <c r="B202" s="6">
        <v>399</v>
      </c>
      <c r="C202" t="s">
        <v>503</v>
      </c>
      <c r="D202" t="s">
        <v>95</v>
      </c>
      <c r="E202" s="7">
        <f>'Form 1 WP'!S177</f>
        <v>1558042</v>
      </c>
      <c r="F202" s="1">
        <v>107</v>
      </c>
      <c r="G202" s="7">
        <f>VLOOKUP($F202,AF!$B$43:$M$84,G$9)*$E202</f>
        <v>1283.9826273754752</v>
      </c>
      <c r="H202" s="7">
        <f>VLOOKUP($F202,AF!$B$43:$M$84,H$9)*$E202</f>
        <v>11555.843646379277</v>
      </c>
      <c r="I202" s="7">
        <f>VLOOKUP($F202,AF!$B$43:$M$84,I$9)*$E202</f>
        <v>1283.9826273754752</v>
      </c>
      <c r="J202" s="7">
        <f>VLOOKUP($F202,AF!$B$43:$M$84,J$9)*$E202</f>
        <v>0</v>
      </c>
      <c r="K202" s="7">
        <f>VLOOKUP($F202,AF!$B$43:$M$84,K$9)*$E202</f>
        <v>23111.687292758554</v>
      </c>
      <c r="L202" s="7">
        <f>VLOOKUP($F202,AF!$B$43:$M$84,L$9)*$E202</f>
        <v>0</v>
      </c>
      <c r="M202" s="7">
        <f>VLOOKUP($F202,AF!$B$43:$M$84,M$9)*$E202</f>
        <v>0</v>
      </c>
      <c r="N202" s="7">
        <f>VLOOKUP($F202,AF!$B$43:$M$84,N$9)*$E202</f>
        <v>0</v>
      </c>
      <c r="O202" s="7">
        <f t="shared" si="168"/>
        <v>1520806.5038061112</v>
      </c>
      <c r="P202" s="46"/>
      <c r="Q202" s="7">
        <f t="shared" si="169"/>
        <v>25679.652547509504</v>
      </c>
      <c r="R202" s="7">
        <f t="shared" si="170"/>
        <v>11555.843646379277</v>
      </c>
      <c r="S202" s="15">
        <f t="shared" si="171"/>
        <v>1558042</v>
      </c>
      <c r="T202" s="46"/>
      <c r="U202" s="47">
        <v>305</v>
      </c>
      <c r="V202" s="42">
        <f>VLOOKUP($U202,AF!$B$43:$M$84,V$9)*G202</f>
        <v>1020.2773657207247</v>
      </c>
      <c r="W202" s="42">
        <f>VLOOKUP($U202,AF!$B$43:$M$84,W$9)*H202</f>
        <v>1775.4484021609449</v>
      </c>
      <c r="X202" s="42">
        <f>VLOOKUP($U202,AF!$B$43:$M$84,X$9)*I202</f>
        <v>765.75282525212651</v>
      </c>
      <c r="Y202" s="42">
        <f>VLOOKUP($U202,AF!$B$43:$M$84,Y$9)*J202</f>
        <v>0</v>
      </c>
      <c r="Z202" s="42">
        <f>VLOOKUP($U202,AF!$B$43:$M$84,Z$9)*K202</f>
        <v>6656.7344175460394</v>
      </c>
      <c r="AA202" s="42">
        <f>VLOOKUP($U202,AF!$B$43:$M$84,AA$9)*L202</f>
        <v>0</v>
      </c>
      <c r="AB202" s="42">
        <f>VLOOKUP($U202,AF!$B$43:$M$84,AB$9)*M202</f>
        <v>0</v>
      </c>
      <c r="AC202" s="42">
        <f>VLOOKUP($U202,AF!$B$43:$M$84,AC$9)*N202</f>
        <v>0</v>
      </c>
      <c r="AD202" s="42">
        <f t="shared" si="172"/>
        <v>1547823.7869893201</v>
      </c>
      <c r="AE202" s="46"/>
      <c r="AF202" s="7">
        <f t="shared" si="173"/>
        <v>8442.7646085188917</v>
      </c>
      <c r="AG202" s="7">
        <f t="shared" si="174"/>
        <v>1775.4484021609449</v>
      </c>
      <c r="AH202" s="42">
        <f t="shared" si="175"/>
        <v>1558042</v>
      </c>
      <c r="AI202" s="46"/>
      <c r="AJ202" s="46"/>
    </row>
    <row r="203" spans="1:36" x14ac:dyDescent="0.4">
      <c r="A203" s="20">
        <f t="shared" si="103"/>
        <v>195</v>
      </c>
      <c r="B203" s="6">
        <v>399.1</v>
      </c>
      <c r="C203" t="s">
        <v>501</v>
      </c>
      <c r="D203" t="s">
        <v>502</v>
      </c>
      <c r="E203" s="45">
        <f>'Form 1 WP'!S178</f>
        <v>0</v>
      </c>
      <c r="F203" s="1">
        <v>107</v>
      </c>
      <c r="G203" s="7">
        <f>VLOOKUP($F203,AF!$B$43:$M$84,G$9)*$E203</f>
        <v>0</v>
      </c>
      <c r="H203" s="7">
        <f>VLOOKUP($F203,AF!$B$43:$M$84,H$9)*$E203</f>
        <v>0</v>
      </c>
      <c r="I203" s="7">
        <f>VLOOKUP($F203,AF!$B$43:$M$84,I$9)*$E203</f>
        <v>0</v>
      </c>
      <c r="J203" s="7">
        <f>VLOOKUP($F203,AF!$B$43:$M$84,J$9)*$E203</f>
        <v>0</v>
      </c>
      <c r="K203" s="7">
        <f>VLOOKUP($F203,AF!$B$43:$M$84,K$9)*$E203</f>
        <v>0</v>
      </c>
      <c r="L203" s="7">
        <f>VLOOKUP($F203,AF!$B$43:$M$84,L$9)*$E203</f>
        <v>0</v>
      </c>
      <c r="M203" s="7">
        <f>VLOOKUP($F203,AF!$B$43:$M$84,M$9)*$E203</f>
        <v>0</v>
      </c>
      <c r="N203" s="7">
        <f>VLOOKUP($F203,AF!$B$43:$M$84,N$9)*$E203</f>
        <v>0</v>
      </c>
      <c r="O203" s="7">
        <f t="shared" si="168"/>
        <v>0</v>
      </c>
      <c r="P203" s="46"/>
      <c r="Q203" s="7">
        <f t="shared" si="169"/>
        <v>0</v>
      </c>
      <c r="R203" s="7">
        <f t="shared" si="170"/>
        <v>0</v>
      </c>
      <c r="S203" s="15">
        <f t="shared" si="171"/>
        <v>0</v>
      </c>
      <c r="T203" s="46"/>
      <c r="U203" s="47">
        <v>305</v>
      </c>
      <c r="V203" s="42">
        <f>VLOOKUP($U203,AF!$B$43:$M$84,V$9)*G203</f>
        <v>0</v>
      </c>
      <c r="W203" s="42">
        <f>VLOOKUP($U203,AF!$B$43:$M$84,W$9)*H203</f>
        <v>0</v>
      </c>
      <c r="X203" s="42">
        <f>VLOOKUP($U203,AF!$B$43:$M$84,X$9)*I203</f>
        <v>0</v>
      </c>
      <c r="Y203" s="42">
        <f>VLOOKUP($U203,AF!$B$43:$M$84,Y$9)*J203</f>
        <v>0</v>
      </c>
      <c r="Z203" s="42">
        <f>VLOOKUP($U203,AF!$B$43:$M$84,Z$9)*K203</f>
        <v>0</v>
      </c>
      <c r="AA203" s="42">
        <f>VLOOKUP($U203,AF!$B$43:$M$84,AA$9)*L203</f>
        <v>0</v>
      </c>
      <c r="AB203" s="42">
        <f>VLOOKUP($U203,AF!$B$43:$M$84,AB$9)*M203</f>
        <v>0</v>
      </c>
      <c r="AC203" s="42">
        <f>VLOOKUP($U203,AF!$B$43:$M$84,AC$9)*N203</f>
        <v>0</v>
      </c>
      <c r="AD203" s="42">
        <f t="shared" si="172"/>
        <v>0</v>
      </c>
      <c r="AE203" s="46"/>
      <c r="AF203" s="7">
        <f t="shared" si="173"/>
        <v>0</v>
      </c>
      <c r="AG203" s="7">
        <f t="shared" si="174"/>
        <v>0</v>
      </c>
      <c r="AH203" s="42">
        <f t="shared" si="175"/>
        <v>0</v>
      </c>
      <c r="AI203" s="46"/>
      <c r="AJ203" s="46"/>
    </row>
    <row r="204" spans="1:36" x14ac:dyDescent="0.4">
      <c r="A204" s="20">
        <f t="shared" si="103"/>
        <v>196</v>
      </c>
      <c r="C204" t="s">
        <v>0</v>
      </c>
      <c r="E204" s="39">
        <f>SUM(E190:E203)</f>
        <v>24592247</v>
      </c>
      <c r="G204" s="39">
        <f t="shared" ref="G204:O204" si="184">SUM(G190:G203)</f>
        <v>20266.474149045178</v>
      </c>
      <c r="H204" s="39">
        <f t="shared" si="184"/>
        <v>182398.26734140661</v>
      </c>
      <c r="I204" s="39">
        <f t="shared" si="184"/>
        <v>20266.474149045178</v>
      </c>
      <c r="J204" s="39">
        <f t="shared" si="184"/>
        <v>0</v>
      </c>
      <c r="K204" s="39">
        <f t="shared" si="184"/>
        <v>364796.53468281322</v>
      </c>
      <c r="L204" s="39">
        <f t="shared" si="184"/>
        <v>0</v>
      </c>
      <c r="M204" s="39">
        <f t="shared" si="184"/>
        <v>0</v>
      </c>
      <c r="N204" s="39">
        <f t="shared" si="184"/>
        <v>0</v>
      </c>
      <c r="O204" s="39">
        <f t="shared" si="184"/>
        <v>24004519.249677692</v>
      </c>
      <c r="P204" s="46"/>
      <c r="Q204" s="39">
        <f>SUM(Q190:Q203)</f>
        <v>405329.48298090353</v>
      </c>
      <c r="R204" s="39">
        <f>SUM(R190:R203)</f>
        <v>182398.26734140661</v>
      </c>
      <c r="S204" s="39">
        <f>SUM(S190:S203)</f>
        <v>24592247</v>
      </c>
      <c r="T204" s="46"/>
      <c r="U204" s="47"/>
      <c r="V204" s="39">
        <f t="shared" ref="V204:AD204" si="185">SUM(V190:V203)</f>
        <v>16104.131330422028</v>
      </c>
      <c r="W204" s="39">
        <f t="shared" si="185"/>
        <v>28023.805290035372</v>
      </c>
      <c r="X204" s="39">
        <f t="shared" si="185"/>
        <v>12086.697675382393</v>
      </c>
      <c r="Y204" s="39">
        <f t="shared" si="185"/>
        <v>0</v>
      </c>
      <c r="Z204" s="39">
        <f t="shared" si="185"/>
        <v>105070.37487416471</v>
      </c>
      <c r="AA204" s="39">
        <f t="shared" si="185"/>
        <v>0</v>
      </c>
      <c r="AB204" s="39">
        <f t="shared" si="185"/>
        <v>0</v>
      </c>
      <c r="AC204" s="39">
        <f t="shared" si="185"/>
        <v>0</v>
      </c>
      <c r="AD204" s="39">
        <f t="shared" si="185"/>
        <v>24430961.990829993</v>
      </c>
      <c r="AE204" s="46"/>
      <c r="AF204" s="39">
        <f>SUM(AF190:AF203)</f>
        <v>133261.20387996914</v>
      </c>
      <c r="AG204" s="39">
        <f>SUM(AG190:AG203)</f>
        <v>28023.805290035372</v>
      </c>
      <c r="AH204" s="39">
        <f>SUM(AH190:AH203)</f>
        <v>24592247</v>
      </c>
      <c r="AI204" s="46"/>
      <c r="AJ204" s="46"/>
    </row>
    <row r="205" spans="1:36" ht="15" thickBot="1" x14ac:dyDescent="0.45">
      <c r="A205" s="20">
        <f t="shared" si="103"/>
        <v>197</v>
      </c>
      <c r="E205" s="52"/>
      <c r="G205" s="52"/>
      <c r="H205" s="52"/>
      <c r="I205" s="52"/>
      <c r="J205" s="52"/>
      <c r="K205" s="52"/>
      <c r="L205" s="52"/>
      <c r="M205" s="52"/>
      <c r="N205" s="52"/>
      <c r="O205" s="52"/>
      <c r="P205" s="46"/>
      <c r="Q205" s="52"/>
      <c r="R205" s="52"/>
      <c r="S205" s="52"/>
      <c r="T205" s="46"/>
      <c r="U205" s="47"/>
      <c r="V205" s="52"/>
      <c r="W205" s="52"/>
      <c r="X205" s="52"/>
      <c r="Y205" s="52"/>
      <c r="Z205" s="52"/>
      <c r="AA205" s="52"/>
      <c r="AB205" s="52"/>
      <c r="AC205" s="110"/>
      <c r="AD205" s="52"/>
      <c r="AE205" s="46"/>
      <c r="AF205" s="52"/>
      <c r="AG205" s="52"/>
      <c r="AH205" s="52"/>
      <c r="AI205" s="46"/>
      <c r="AJ205" s="46"/>
    </row>
    <row r="206" spans="1:36" ht="15" thickTop="1" x14ac:dyDescent="0.4">
      <c r="A206" s="20">
        <f t="shared" si="103"/>
        <v>198</v>
      </c>
      <c r="C206" t="s">
        <v>96</v>
      </c>
      <c r="E206" s="7">
        <f>E13+E27+E86+E117+E148+E158+E204+E42+E58+E72+E185</f>
        <v>1174580657</v>
      </c>
      <c r="G206" s="7">
        <f t="shared" ref="G206:O206" si="186">G13+G27+G86+G117+G148+G158+G204+G42+G58+G72+G185</f>
        <v>5838488.6469518961</v>
      </c>
      <c r="H206" s="7">
        <f t="shared" si="186"/>
        <v>19526851.242567055</v>
      </c>
      <c r="I206" s="7">
        <f t="shared" si="186"/>
        <v>26068636.966951896</v>
      </c>
      <c r="J206" s="7">
        <f t="shared" si="186"/>
        <v>0</v>
      </c>
      <c r="K206" s="7">
        <f t="shared" si="186"/>
        <v>90052775.285134122</v>
      </c>
      <c r="L206" s="7">
        <f t="shared" si="186"/>
        <v>0</v>
      </c>
      <c r="M206" s="7">
        <f t="shared" si="186"/>
        <v>0</v>
      </c>
      <c r="N206" s="7">
        <f t="shared" si="186"/>
        <v>0</v>
      </c>
      <c r="O206" s="7">
        <f t="shared" si="186"/>
        <v>1033093904.7783951</v>
      </c>
      <c r="P206" s="46"/>
      <c r="Q206" s="7">
        <f t="shared" ref="Q206:S206" si="187">Q13+Q27+Q86+Q117+Q148+Q158+Q204+Q42+Q58+Q72+Q185</f>
        <v>121959900.89903793</v>
      </c>
      <c r="R206" s="7">
        <f t="shared" si="187"/>
        <v>19526851.242567055</v>
      </c>
      <c r="S206" s="7">
        <f t="shared" si="187"/>
        <v>1174580656.9200001</v>
      </c>
      <c r="T206" s="46"/>
      <c r="U206" s="47"/>
      <c r="V206" s="7">
        <f t="shared" ref="V206:AH206" si="188">V13+V27+V86+V117+V148+V158+V204+V42+V58+V72+V185</f>
        <v>4642080.0346332723</v>
      </c>
      <c r="W206" s="7">
        <f t="shared" si="188"/>
        <v>3100418.8051556884</v>
      </c>
      <c r="X206" s="7">
        <f t="shared" si="188"/>
        <v>15552356.941583233</v>
      </c>
      <c r="Y206" s="7">
        <f t="shared" si="188"/>
        <v>0</v>
      </c>
      <c r="Z206" s="7">
        <f t="shared" si="188"/>
        <v>26106161.39846047</v>
      </c>
      <c r="AA206" s="7">
        <f t="shared" si="188"/>
        <v>0</v>
      </c>
      <c r="AB206" s="7">
        <f t="shared" si="188"/>
        <v>0</v>
      </c>
      <c r="AC206" s="7">
        <f t="shared" si="188"/>
        <v>0</v>
      </c>
      <c r="AD206" s="7">
        <f t="shared" si="188"/>
        <v>1125179639.8201673</v>
      </c>
      <c r="AE206" s="46"/>
      <c r="AF206" s="7">
        <f t="shared" si="188"/>
        <v>46300598.374676973</v>
      </c>
      <c r="AG206" s="7">
        <f t="shared" si="188"/>
        <v>3100418.8051556884</v>
      </c>
      <c r="AH206" s="7">
        <f t="shared" si="188"/>
        <v>1174580657</v>
      </c>
      <c r="AI206" s="46"/>
      <c r="AJ206" s="46"/>
    </row>
    <row r="207" spans="1:36" x14ac:dyDescent="0.4">
      <c r="A207" s="20">
        <f t="shared" ref="A207:A233" si="189">+A206+1</f>
        <v>199</v>
      </c>
      <c r="C207" t="s">
        <v>671</v>
      </c>
      <c r="E207" s="7"/>
      <c r="F207" s="20">
        <v>109</v>
      </c>
      <c r="G207" s="111">
        <f>IFERROR(G206/$E$206,0)</f>
        <v>4.9707004897083847E-3</v>
      </c>
      <c r="H207" s="111">
        <f t="shared" ref="H207:O207" si="190">IFERROR(H206/$E$206,0)</f>
        <v>1.6624529891749319E-2</v>
      </c>
      <c r="I207" s="111">
        <f t="shared" si="190"/>
        <v>2.2193994777279815E-2</v>
      </c>
      <c r="J207" s="111">
        <f t="shared" si="190"/>
        <v>0</v>
      </c>
      <c r="K207" s="111">
        <f t="shared" si="190"/>
        <v>7.6668021687959845E-2</v>
      </c>
      <c r="L207" s="111">
        <f t="shared" si="190"/>
        <v>0</v>
      </c>
      <c r="M207" s="111">
        <f t="shared" si="190"/>
        <v>0</v>
      </c>
      <c r="N207" s="111">
        <f t="shared" si="190"/>
        <v>0</v>
      </c>
      <c r="O207" s="111">
        <f t="shared" si="190"/>
        <v>0.87954275308519325</v>
      </c>
      <c r="P207" s="46"/>
      <c r="Q207" s="111">
        <f t="shared" ref="Q207:S207" si="191">IFERROR(Q206/$E$206,0)</f>
        <v>0.10383271695494806</v>
      </c>
      <c r="R207" s="111">
        <f t="shared" si="191"/>
        <v>1.6624529891749319E-2</v>
      </c>
      <c r="S207" s="111">
        <f t="shared" si="191"/>
        <v>0.9999999999318907</v>
      </c>
      <c r="T207" s="46"/>
      <c r="U207" s="47"/>
      <c r="V207" s="7"/>
      <c r="W207" s="7"/>
      <c r="X207" s="7"/>
      <c r="Y207" s="7"/>
      <c r="Z207" s="7"/>
      <c r="AA207" s="7"/>
      <c r="AB207" s="7"/>
      <c r="AC207" s="7"/>
      <c r="AD207" s="7"/>
      <c r="AE207" s="46"/>
      <c r="AF207" s="111">
        <f>IFERROR(AF206/$E$206,0)</f>
        <v>3.9418832669127608E-2</v>
      </c>
      <c r="AG207" s="111">
        <f>IFERROR(AG206/$E$206,0)</f>
        <v>2.6395963416207427E-3</v>
      </c>
      <c r="AH207" s="7"/>
      <c r="AI207" s="46"/>
      <c r="AJ207" s="46"/>
    </row>
    <row r="208" spans="1:36" x14ac:dyDescent="0.4">
      <c r="A208" s="20">
        <f t="shared" si="189"/>
        <v>200</v>
      </c>
      <c r="E208" s="7"/>
      <c r="F208" s="20"/>
      <c r="G208" s="111"/>
      <c r="H208" s="111"/>
      <c r="I208" s="111"/>
      <c r="J208" s="111"/>
      <c r="K208" s="111"/>
      <c r="L208" s="111"/>
      <c r="M208" s="111"/>
      <c r="N208" s="111"/>
      <c r="O208" s="111"/>
      <c r="P208" s="46"/>
      <c r="Q208" s="111"/>
      <c r="R208" s="111"/>
      <c r="S208" s="111"/>
      <c r="T208" s="46"/>
      <c r="U208" s="47"/>
      <c r="V208" s="7"/>
      <c r="W208" s="7"/>
      <c r="X208" s="7"/>
      <c r="Y208" s="7"/>
      <c r="Z208" s="7"/>
      <c r="AA208" s="7"/>
      <c r="AB208" s="7"/>
      <c r="AC208" s="7"/>
      <c r="AD208" s="7"/>
      <c r="AE208" s="46"/>
      <c r="AF208" s="111"/>
      <c r="AG208" s="111"/>
      <c r="AH208" s="7"/>
      <c r="AI208" s="46"/>
      <c r="AJ208" s="46"/>
    </row>
    <row r="209" spans="1:36" x14ac:dyDescent="0.4">
      <c r="A209" s="20">
        <f t="shared" si="189"/>
        <v>201</v>
      </c>
      <c r="C209" t="s">
        <v>706</v>
      </c>
      <c r="E209" s="7">
        <f>SUM(G209:O209)</f>
        <v>197954960.65000001</v>
      </c>
      <c r="F209" s="20">
        <v>100</v>
      </c>
      <c r="G209" s="198">
        <f t="shared" ref="G209:O209" si="192">SUMIFS(G$10:G$203,$F$10:$F$203,$F$209)</f>
        <v>5805054.8100000005</v>
      </c>
      <c r="H209" s="198">
        <f t="shared" si="192"/>
        <v>19225946.709999997</v>
      </c>
      <c r="I209" s="198">
        <f t="shared" si="192"/>
        <v>26035203.130000003</v>
      </c>
      <c r="J209" s="198">
        <f t="shared" si="192"/>
        <v>0</v>
      </c>
      <c r="K209" s="198">
        <f t="shared" si="192"/>
        <v>89450966.219999999</v>
      </c>
      <c r="L209" s="198">
        <f t="shared" si="192"/>
        <v>0</v>
      </c>
      <c r="M209" s="198">
        <f t="shared" si="192"/>
        <v>0</v>
      </c>
      <c r="N209" s="198">
        <f t="shared" si="192"/>
        <v>0</v>
      </c>
      <c r="O209" s="198">
        <f t="shared" si="192"/>
        <v>57437789.780000001</v>
      </c>
      <c r="P209" s="46"/>
      <c r="Q209" s="198">
        <f>SUMIFS(Q$10:Q$203,$F$10:$F$203,$F$209)</f>
        <v>121291224.16000001</v>
      </c>
      <c r="R209" s="198">
        <f>SUMIFS(R$10:R$203,$F$10:$F$203,$F$209)</f>
        <v>19225946.709999997</v>
      </c>
      <c r="S209" s="198">
        <f>SUMIFS(S$10:S$203,$F$10:$F$203,$F$209)</f>
        <v>197954960.65000001</v>
      </c>
      <c r="T209" s="46"/>
      <c r="U209" s="47"/>
      <c r="V209" s="198">
        <f>SUMIFS(V$10:V$204,$F$10:$F$204,AF!$B$47)</f>
        <v>4612808.5405000011</v>
      </c>
      <c r="W209" s="7">
        <f>SUMIFS(W$10:W$204,$F$10:$F$204,AF!$B$47)</f>
        <v>2953888.7346400004</v>
      </c>
      <c r="X209" s="7">
        <f>SUMIFS(X$10:X$204,$F$10:$F$204,AF!$B$47)</f>
        <v>15527102.881105</v>
      </c>
      <c r="Y209" s="7">
        <f>SUMIFS(Y$10:Y$204,$F$10:$F$204,AF!$B$47)</f>
        <v>0</v>
      </c>
      <c r="Z209" s="7">
        <f>SUMIFS(Z$10:Z$204,$F$10:$F$204,AF!$B$47)</f>
        <v>25764078.493135002</v>
      </c>
      <c r="AA209" s="7">
        <f>SUMIFS(AA$10:AA$204,$F$10:$F$204,AF!$B$47)</f>
        <v>0</v>
      </c>
      <c r="AB209" s="7">
        <f>SUMIFS(AB$10:AB$204,$F$10:$F$204,AF!$B$47)</f>
        <v>0</v>
      </c>
      <c r="AC209" s="7">
        <f>SUMIFS(AC$10:AC$204,$F$10:$F$204,AF!$B$47)</f>
        <v>0</v>
      </c>
      <c r="AD209" s="7">
        <f>SUMIFS(AD$10:AD$204,$F$10:$F$204,AF!$B$47)</f>
        <v>149097082.00061998</v>
      </c>
      <c r="AE209" s="46"/>
      <c r="AF209" s="111"/>
      <c r="AG209" s="111"/>
      <c r="AH209" s="109"/>
      <c r="AI209" s="46"/>
      <c r="AJ209" s="46"/>
    </row>
    <row r="210" spans="1:36" x14ac:dyDescent="0.4">
      <c r="A210" s="20">
        <f t="shared" si="189"/>
        <v>202</v>
      </c>
      <c r="E210" s="46"/>
      <c r="F210" s="20"/>
      <c r="G210" s="46"/>
      <c r="H210" s="46"/>
      <c r="I210" s="46"/>
      <c r="J210" s="46"/>
      <c r="K210" s="46"/>
      <c r="L210" s="46"/>
      <c r="M210" s="46"/>
      <c r="N210" s="46"/>
      <c r="O210" s="46"/>
      <c r="P210" s="46"/>
      <c r="Q210" s="46"/>
      <c r="R210" s="46"/>
      <c r="S210" s="46"/>
      <c r="T210" s="46"/>
      <c r="U210" s="47"/>
      <c r="V210" s="46"/>
      <c r="W210" s="46"/>
      <c r="X210" s="46"/>
      <c r="Y210" s="46"/>
      <c r="Z210" s="46"/>
      <c r="AA210" s="46"/>
      <c r="AB210" s="46"/>
      <c r="AC210" s="46"/>
      <c r="AD210" s="46"/>
      <c r="AE210" s="46"/>
      <c r="AF210" s="46"/>
      <c r="AG210" s="46"/>
      <c r="AH210" s="46"/>
      <c r="AI210" s="46"/>
      <c r="AJ210" s="46"/>
    </row>
    <row r="211" spans="1:36" x14ac:dyDescent="0.4">
      <c r="A211" s="20">
        <f t="shared" si="189"/>
        <v>203</v>
      </c>
      <c r="C211" t="s">
        <v>79</v>
      </c>
      <c r="E211" s="15">
        <f>+E187</f>
        <v>86257007</v>
      </c>
      <c r="F211" s="20"/>
      <c r="G211" s="15">
        <f t="shared" ref="G211:N211" si="193">+G187</f>
        <v>4507341.1728028506</v>
      </c>
      <c r="H211" s="15">
        <f t="shared" si="193"/>
        <v>1456807.9252256532</v>
      </c>
      <c r="I211" s="15">
        <f t="shared" si="193"/>
        <v>14501941.26280285</v>
      </c>
      <c r="J211" s="15">
        <f t="shared" si="193"/>
        <v>0</v>
      </c>
      <c r="K211" s="15">
        <f t="shared" si="193"/>
        <v>19663913.080451306</v>
      </c>
      <c r="L211" s="15">
        <f t="shared" si="193"/>
        <v>0</v>
      </c>
      <c r="M211" s="15">
        <f t="shared" si="193"/>
        <v>0</v>
      </c>
      <c r="N211" s="15">
        <f t="shared" si="193"/>
        <v>0</v>
      </c>
      <c r="O211" s="15">
        <f>+O187</f>
        <v>46127003.55871734</v>
      </c>
      <c r="P211" s="46"/>
      <c r="Q211" s="7">
        <f>+O211+M211+K211+I211+G211</f>
        <v>84800199.074774355</v>
      </c>
      <c r="R211" s="7">
        <f>+N211+L211+J211+H211</f>
        <v>1456807.9252256532</v>
      </c>
      <c r="S211" s="15">
        <f>Q211+R211</f>
        <v>86257007.000000015</v>
      </c>
      <c r="T211" s="46"/>
      <c r="U211" s="47"/>
      <c r="V211" s="15">
        <f t="shared" ref="V211:AD211" si="194">+V187</f>
        <v>4507341.1728028506</v>
      </c>
      <c r="W211" s="15">
        <f t="shared" si="194"/>
        <v>1456807.9252256532</v>
      </c>
      <c r="X211" s="15">
        <f t="shared" si="194"/>
        <v>14501941.26280285</v>
      </c>
      <c r="Y211" s="15">
        <f t="shared" si="194"/>
        <v>0</v>
      </c>
      <c r="Z211" s="15">
        <f t="shared" si="194"/>
        <v>19663913.080451306</v>
      </c>
      <c r="AA211" s="15">
        <f t="shared" si="194"/>
        <v>0</v>
      </c>
      <c r="AB211" s="15">
        <f t="shared" si="194"/>
        <v>0</v>
      </c>
      <c r="AC211" s="15">
        <f t="shared" si="194"/>
        <v>0</v>
      </c>
      <c r="AD211" s="15">
        <f t="shared" si="194"/>
        <v>46127003.55871734</v>
      </c>
      <c r="AE211" s="46"/>
      <c r="AF211" s="7">
        <f t="shared" ref="AF211:AG213" si="195">+AB211+Z211+X211+V211</f>
        <v>38673195.516057007</v>
      </c>
      <c r="AG211" s="7">
        <f t="shared" si="195"/>
        <v>1456807.9252256532</v>
      </c>
      <c r="AH211" s="42">
        <f>+AF211+AG211+AD211</f>
        <v>86257007</v>
      </c>
      <c r="AI211" s="46"/>
      <c r="AJ211" s="46"/>
    </row>
    <row r="212" spans="1:36" x14ac:dyDescent="0.4">
      <c r="A212" s="20">
        <f t="shared" si="189"/>
        <v>204</v>
      </c>
      <c r="C212" t="s">
        <v>542</v>
      </c>
      <c r="E212" s="15">
        <f>+E99</f>
        <v>7710686.9200000009</v>
      </c>
      <c r="F212" s="20"/>
      <c r="G212" s="15">
        <f t="shared" ref="G212:O212" si="196">+G99</f>
        <v>0</v>
      </c>
      <c r="H212" s="15">
        <f t="shared" si="196"/>
        <v>0</v>
      </c>
      <c r="I212" s="15">
        <f t="shared" si="196"/>
        <v>0</v>
      </c>
      <c r="J212" s="15">
        <f t="shared" si="196"/>
        <v>0</v>
      </c>
      <c r="K212" s="15">
        <f t="shared" si="196"/>
        <v>0</v>
      </c>
      <c r="L212" s="15">
        <f t="shared" si="196"/>
        <v>0</v>
      </c>
      <c r="M212" s="15">
        <f t="shared" si="196"/>
        <v>0</v>
      </c>
      <c r="N212" s="15">
        <f t="shared" si="196"/>
        <v>0</v>
      </c>
      <c r="O212" s="15">
        <f t="shared" si="196"/>
        <v>7710686.9200000009</v>
      </c>
      <c r="P212" s="46"/>
      <c r="Q212" s="7">
        <f>+O212+M212+K212+I212+G212</f>
        <v>7710686.9200000009</v>
      </c>
      <c r="R212" s="7">
        <f>+N212+L212+J212+H212</f>
        <v>0</v>
      </c>
      <c r="S212" s="15">
        <f>Q212+R212</f>
        <v>7710686.9200000009</v>
      </c>
      <c r="T212" s="46"/>
      <c r="U212" s="47"/>
      <c r="V212" s="15">
        <f t="shared" ref="V212:AD212" si="197">+V99</f>
        <v>0</v>
      </c>
      <c r="W212" s="15">
        <f t="shared" si="197"/>
        <v>0</v>
      </c>
      <c r="X212" s="15">
        <f t="shared" si="197"/>
        <v>0</v>
      </c>
      <c r="Y212" s="15">
        <f t="shared" si="197"/>
        <v>0</v>
      </c>
      <c r="Z212" s="15">
        <f t="shared" si="197"/>
        <v>0</v>
      </c>
      <c r="AA212" s="15">
        <f t="shared" si="197"/>
        <v>0</v>
      </c>
      <c r="AB212" s="15">
        <f t="shared" si="197"/>
        <v>0</v>
      </c>
      <c r="AC212" s="15">
        <f t="shared" si="197"/>
        <v>0</v>
      </c>
      <c r="AD212" s="15">
        <f t="shared" si="197"/>
        <v>7710686.9200000009</v>
      </c>
      <c r="AE212" s="46"/>
      <c r="AF212" s="7">
        <f t="shared" si="195"/>
        <v>0</v>
      </c>
      <c r="AG212" s="7">
        <f t="shared" si="195"/>
        <v>0</v>
      </c>
      <c r="AH212" s="42">
        <f>+AF212+AG212+AD212</f>
        <v>7710686.9200000009</v>
      </c>
      <c r="AI212" s="46"/>
      <c r="AJ212" s="46"/>
    </row>
    <row r="213" spans="1:36" x14ac:dyDescent="0.4">
      <c r="A213" s="20">
        <f t="shared" si="189"/>
        <v>205</v>
      </c>
      <c r="C213" t="s">
        <v>670</v>
      </c>
      <c r="E213" s="15">
        <f>E211-E212</f>
        <v>78546320.079999998</v>
      </c>
      <c r="F213" s="20"/>
      <c r="G213" s="15">
        <f>G211-G212</f>
        <v>4507341.1728028506</v>
      </c>
      <c r="H213" s="15">
        <f t="shared" ref="H213:O213" si="198">H211-H212</f>
        <v>1456807.9252256532</v>
      </c>
      <c r="I213" s="15">
        <f t="shared" si="198"/>
        <v>14501941.26280285</v>
      </c>
      <c r="J213" s="15">
        <f t="shared" si="198"/>
        <v>0</v>
      </c>
      <c r="K213" s="15">
        <f t="shared" si="198"/>
        <v>19663913.080451306</v>
      </c>
      <c r="L213" s="15">
        <f t="shared" si="198"/>
        <v>0</v>
      </c>
      <c r="M213" s="15">
        <f t="shared" si="198"/>
        <v>0</v>
      </c>
      <c r="N213" s="15">
        <f t="shared" si="198"/>
        <v>0</v>
      </c>
      <c r="O213" s="15">
        <f t="shared" si="198"/>
        <v>38416316.638717338</v>
      </c>
      <c r="P213" s="46"/>
      <c r="Q213" s="7">
        <f>+O213+M213+K213+I213+G213</f>
        <v>77089512.154774353</v>
      </c>
      <c r="R213" s="7">
        <f>+N213+L213+J213+H213</f>
        <v>1456807.9252256532</v>
      </c>
      <c r="S213" s="15">
        <f>Q213+R213</f>
        <v>78546320.080000013</v>
      </c>
      <c r="T213" s="46"/>
      <c r="U213" s="47"/>
      <c r="V213" s="15">
        <f t="shared" ref="V213" si="199">V211-V212</f>
        <v>4507341.1728028506</v>
      </c>
      <c r="W213" s="15">
        <f t="shared" ref="W213" si="200">W211-W212</f>
        <v>1456807.9252256532</v>
      </c>
      <c r="X213" s="15">
        <f t="shared" ref="X213" si="201">X211-X212</f>
        <v>14501941.26280285</v>
      </c>
      <c r="Y213" s="15">
        <f t="shared" ref="Y213" si="202">Y211-Y212</f>
        <v>0</v>
      </c>
      <c r="Z213" s="15">
        <f t="shared" ref="Z213" si="203">Z211-Z212</f>
        <v>19663913.080451306</v>
      </c>
      <c r="AA213" s="15">
        <f t="shared" ref="AA213" si="204">AA211-AA212</f>
        <v>0</v>
      </c>
      <c r="AB213" s="15">
        <f t="shared" ref="AB213" si="205">AB211-AB212</f>
        <v>0</v>
      </c>
      <c r="AC213" s="15">
        <f t="shared" ref="AC213" si="206">AC211-AC212</f>
        <v>0</v>
      </c>
      <c r="AD213" s="15">
        <f t="shared" ref="AD213" si="207">AD211-AD212</f>
        <v>38416316.638717338</v>
      </c>
      <c r="AE213" s="46"/>
      <c r="AF213" s="7">
        <f t="shared" si="195"/>
        <v>38673195.516057007</v>
      </c>
      <c r="AG213" s="7">
        <f t="shared" si="195"/>
        <v>1456807.9252256532</v>
      </c>
      <c r="AH213" s="42">
        <f>+AF213+AG213+AD213</f>
        <v>78546320.079999998</v>
      </c>
      <c r="AI213" s="46"/>
      <c r="AJ213" s="46"/>
    </row>
    <row r="214" spans="1:36" x14ac:dyDescent="0.4">
      <c r="A214" s="20">
        <f t="shared" si="189"/>
        <v>206</v>
      </c>
      <c r="C214" t="s">
        <v>671</v>
      </c>
      <c r="E214" s="46"/>
      <c r="F214" s="20">
        <v>201</v>
      </c>
      <c r="G214" s="111">
        <f>IFERROR(G213/($G$213+$H$213),0)</f>
        <v>0.75573918403428042</v>
      </c>
      <c r="H214" s="111">
        <f>IFERROR(H213/($G$213+$H$213),0)</f>
        <v>0.24426081596571966</v>
      </c>
      <c r="I214" s="111">
        <f>IFERROR(I213/($I$213+$J$213),0)</f>
        <v>1</v>
      </c>
      <c r="J214" s="111">
        <f>IFERROR(J213/($I$213+$J$213),0)</f>
        <v>0</v>
      </c>
      <c r="K214" s="111">
        <f>IFERROR(K213/($K$213+$L$213),0)</f>
        <v>1</v>
      </c>
      <c r="L214" s="111">
        <f>IFERROR(L213/($K$213+$L$213),0)</f>
        <v>0</v>
      </c>
      <c r="M214" s="111">
        <f>IFERROR(M213/($N$213+$M$213),0)</f>
        <v>0</v>
      </c>
      <c r="N214" s="111">
        <f>IFERROR(N213/($N$213+$M$213),0)</f>
        <v>0</v>
      </c>
      <c r="O214" s="111">
        <f>IFERROR(O213/($O$213),0)</f>
        <v>1</v>
      </c>
      <c r="P214" s="46"/>
      <c r="Q214" s="111">
        <f>IFERROR(Q213/($R$213+$Q$213),0)</f>
        <v>0.98145288125857599</v>
      </c>
      <c r="R214" s="111">
        <f>IFERROR(R213/($R$213+$Q$213),0)</f>
        <v>1.8547118741423958E-2</v>
      </c>
      <c r="S214" s="44"/>
      <c r="T214" s="46"/>
      <c r="U214" s="47"/>
      <c r="V214" s="111"/>
      <c r="W214" s="111"/>
      <c r="X214" s="111"/>
      <c r="Y214" s="111"/>
      <c r="Z214" s="111"/>
      <c r="AA214" s="111"/>
      <c r="AB214" s="111"/>
      <c r="AC214" s="111"/>
      <c r="AD214" s="111"/>
      <c r="AE214" s="46"/>
      <c r="AF214" s="46"/>
      <c r="AG214" s="46"/>
      <c r="AH214" s="111"/>
      <c r="AI214" s="46"/>
      <c r="AJ214" s="46"/>
    </row>
    <row r="215" spans="1:36" x14ac:dyDescent="0.4">
      <c r="A215" s="20">
        <f t="shared" si="189"/>
        <v>207</v>
      </c>
      <c r="E215" s="46"/>
      <c r="F215" s="20"/>
      <c r="G215" s="46"/>
      <c r="H215" s="46"/>
      <c r="I215" s="46"/>
      <c r="J215" s="46"/>
      <c r="K215" s="46"/>
      <c r="L215" s="46"/>
      <c r="M215" s="46"/>
      <c r="N215" s="46"/>
      <c r="O215" s="46"/>
      <c r="P215" s="46"/>
      <c r="Q215" s="46"/>
      <c r="R215" s="46"/>
      <c r="S215" s="46"/>
      <c r="T215" s="46"/>
      <c r="U215" s="47"/>
      <c r="V215" s="46"/>
      <c r="W215" s="46"/>
      <c r="X215" s="46"/>
      <c r="Y215" s="46"/>
      <c r="Z215" s="46"/>
      <c r="AA215" s="46"/>
      <c r="AB215" s="46"/>
      <c r="AC215" s="46"/>
      <c r="AD215" s="46"/>
      <c r="AE215" s="46"/>
      <c r="AF215" s="46"/>
      <c r="AG215" s="46"/>
      <c r="AH215" s="46"/>
      <c r="AI215" s="46"/>
      <c r="AJ215" s="46"/>
    </row>
    <row r="216" spans="1:36" x14ac:dyDescent="0.4">
      <c r="A216" s="20">
        <f t="shared" si="189"/>
        <v>208</v>
      </c>
      <c r="C216" t="str">
        <f>+C213</f>
        <v>Transmission Plant w/o Gen Step-Up</v>
      </c>
      <c r="E216" s="15">
        <f>+E213</f>
        <v>78546320.079999998</v>
      </c>
      <c r="F216" s="20"/>
      <c r="G216" s="15">
        <f t="shared" ref="G216:O216" si="208">+G213</f>
        <v>4507341.1728028506</v>
      </c>
      <c r="H216" s="15">
        <f t="shared" si="208"/>
        <v>1456807.9252256532</v>
      </c>
      <c r="I216" s="15">
        <f t="shared" si="208"/>
        <v>14501941.26280285</v>
      </c>
      <c r="J216" s="15">
        <f t="shared" si="208"/>
        <v>0</v>
      </c>
      <c r="K216" s="15">
        <f t="shared" si="208"/>
        <v>19663913.080451306</v>
      </c>
      <c r="L216" s="15">
        <f t="shared" si="208"/>
        <v>0</v>
      </c>
      <c r="M216" s="15">
        <f t="shared" si="208"/>
        <v>0</v>
      </c>
      <c r="N216" s="15">
        <f t="shared" si="208"/>
        <v>0</v>
      </c>
      <c r="O216" s="15">
        <f t="shared" si="208"/>
        <v>38416316.638717338</v>
      </c>
      <c r="P216" s="46"/>
      <c r="Q216" s="7">
        <f>+O216+M216+K216+I216+G216</f>
        <v>77089512.154774353</v>
      </c>
      <c r="R216" s="7">
        <f>+N216+L216+J216+H216</f>
        <v>1456807.9252256532</v>
      </c>
      <c r="S216" s="15">
        <f>Q216+R216</f>
        <v>78546320.080000013</v>
      </c>
      <c r="T216" s="46"/>
      <c r="U216" s="47"/>
      <c r="V216" s="15">
        <f>+V213</f>
        <v>4507341.1728028506</v>
      </c>
      <c r="W216" s="15">
        <f t="shared" ref="W216:AD216" si="209">+W213</f>
        <v>1456807.9252256532</v>
      </c>
      <c r="X216" s="15">
        <f t="shared" si="209"/>
        <v>14501941.26280285</v>
      </c>
      <c r="Y216" s="15">
        <f t="shared" si="209"/>
        <v>0</v>
      </c>
      <c r="Z216" s="15">
        <f t="shared" si="209"/>
        <v>19663913.080451306</v>
      </c>
      <c r="AA216" s="15">
        <f t="shared" si="209"/>
        <v>0</v>
      </c>
      <c r="AB216" s="15">
        <f t="shared" si="209"/>
        <v>0</v>
      </c>
      <c r="AC216" s="15">
        <f t="shared" si="209"/>
        <v>0</v>
      </c>
      <c r="AD216" s="15">
        <f t="shared" si="209"/>
        <v>38416316.638717338</v>
      </c>
      <c r="AE216" s="46"/>
      <c r="AF216" s="7">
        <f t="shared" ref="AF216:AG218" si="210">+AB216+Z216+X216+V216</f>
        <v>38673195.516057007</v>
      </c>
      <c r="AG216" s="7">
        <f t="shared" si="210"/>
        <v>1456807.9252256532</v>
      </c>
      <c r="AH216" s="42">
        <f t="shared" ref="AH216:AH218" si="211">+AF216+AG216+AD216</f>
        <v>78546320.079999998</v>
      </c>
      <c r="AI216" s="46"/>
      <c r="AJ216" s="46"/>
    </row>
    <row r="217" spans="1:36" x14ac:dyDescent="0.4">
      <c r="A217" s="20">
        <f t="shared" si="189"/>
        <v>209</v>
      </c>
      <c r="C217" t="s">
        <v>541</v>
      </c>
      <c r="E217" s="15">
        <f>-E89-E90-E113-E114</f>
        <v>-1258302</v>
      </c>
      <c r="F217" s="20"/>
      <c r="G217" s="15">
        <f t="shared" ref="G217:O217" si="212">-G89-G90-G113-G114</f>
        <v>-35574</v>
      </c>
      <c r="H217" s="15">
        <f t="shared" si="212"/>
        <v>0</v>
      </c>
      <c r="I217" s="15">
        <f t="shared" si="212"/>
        <v>0</v>
      </c>
      <c r="J217" s="15">
        <f t="shared" si="212"/>
        <v>0</v>
      </c>
      <c r="K217" s="15">
        <f t="shared" si="212"/>
        <v>-74616.600000000006</v>
      </c>
      <c r="L217" s="15">
        <f t="shared" si="212"/>
        <v>0</v>
      </c>
      <c r="M217" s="15">
        <f t="shared" si="212"/>
        <v>0</v>
      </c>
      <c r="N217" s="15">
        <f t="shared" si="212"/>
        <v>0</v>
      </c>
      <c r="O217" s="15">
        <f t="shared" si="212"/>
        <v>-1148111.3999999999</v>
      </c>
      <c r="P217" s="46"/>
      <c r="Q217" s="7">
        <f>+O217+M217+K217+I217+G217</f>
        <v>-1258302</v>
      </c>
      <c r="R217" s="7">
        <f>+N217+L217+J217+H217</f>
        <v>0</v>
      </c>
      <c r="S217" s="15">
        <f>Q217+R217</f>
        <v>-1258302</v>
      </c>
      <c r="T217" s="46"/>
      <c r="U217" s="47"/>
      <c r="V217" s="15">
        <f t="shared" ref="V217:AD217" si="213">-V89-V90-V113-V114</f>
        <v>-35574</v>
      </c>
      <c r="W217" s="15">
        <f t="shared" si="213"/>
        <v>0</v>
      </c>
      <c r="X217" s="15">
        <f t="shared" si="213"/>
        <v>0</v>
      </c>
      <c r="Y217" s="15">
        <f t="shared" si="213"/>
        <v>0</v>
      </c>
      <c r="Z217" s="15">
        <f t="shared" si="213"/>
        <v>-74616.600000000006</v>
      </c>
      <c r="AA217" s="15">
        <f t="shared" si="213"/>
        <v>0</v>
      </c>
      <c r="AB217" s="15">
        <f t="shared" si="213"/>
        <v>0</v>
      </c>
      <c r="AC217" s="15">
        <f t="shared" si="213"/>
        <v>0</v>
      </c>
      <c r="AD217" s="15">
        <f t="shared" si="213"/>
        <v>-1148111.3999999999</v>
      </c>
      <c r="AE217" s="46"/>
      <c r="AF217" s="7">
        <f t="shared" si="210"/>
        <v>-110190.6</v>
      </c>
      <c r="AG217" s="7">
        <f t="shared" si="210"/>
        <v>0</v>
      </c>
      <c r="AH217" s="42">
        <f t="shared" si="211"/>
        <v>-1258302</v>
      </c>
      <c r="AI217" s="46"/>
      <c r="AJ217" s="46"/>
    </row>
    <row r="218" spans="1:36" x14ac:dyDescent="0.4">
      <c r="A218" s="20">
        <f t="shared" si="189"/>
        <v>210</v>
      </c>
      <c r="C218" t="s">
        <v>680</v>
      </c>
      <c r="E218" s="15">
        <f>E216+E217</f>
        <v>77288018.079999998</v>
      </c>
      <c r="F218" s="20"/>
      <c r="G218" s="15">
        <f t="shared" ref="G218:O218" si="214">G216+G217</f>
        <v>4471767.1728028506</v>
      </c>
      <c r="H218" s="15">
        <f t="shared" si="214"/>
        <v>1456807.9252256532</v>
      </c>
      <c r="I218" s="15">
        <f t="shared" si="214"/>
        <v>14501941.26280285</v>
      </c>
      <c r="J218" s="15">
        <f t="shared" si="214"/>
        <v>0</v>
      </c>
      <c r="K218" s="15">
        <f t="shared" si="214"/>
        <v>19589296.480451304</v>
      </c>
      <c r="L218" s="15">
        <f t="shared" si="214"/>
        <v>0</v>
      </c>
      <c r="M218" s="15">
        <f t="shared" si="214"/>
        <v>0</v>
      </c>
      <c r="N218" s="15">
        <f t="shared" si="214"/>
        <v>0</v>
      </c>
      <c r="O218" s="15">
        <f t="shared" si="214"/>
        <v>37268205.23871734</v>
      </c>
      <c r="P218" s="46"/>
      <c r="Q218" s="7">
        <f>+O218+M218+K218+I218+G218</f>
        <v>75831210.154774353</v>
      </c>
      <c r="R218" s="7">
        <f>+N218+L218+J218+H218</f>
        <v>1456807.9252256532</v>
      </c>
      <c r="S218" s="15">
        <f>Q218+R218</f>
        <v>77288018.080000013</v>
      </c>
      <c r="T218" s="46"/>
      <c r="U218" s="47"/>
      <c r="V218" s="15">
        <f>V216+V217</f>
        <v>4471767.1728028506</v>
      </c>
      <c r="W218" s="15">
        <f t="shared" ref="W218" si="215">W216+W217</f>
        <v>1456807.9252256532</v>
      </c>
      <c r="X218" s="15">
        <f t="shared" ref="X218" si="216">X216+X217</f>
        <v>14501941.26280285</v>
      </c>
      <c r="Y218" s="15">
        <f t="shared" ref="Y218" si="217">Y216+Y217</f>
        <v>0</v>
      </c>
      <c r="Z218" s="15">
        <f t="shared" ref="Z218" si="218">Z216+Z217</f>
        <v>19589296.480451304</v>
      </c>
      <c r="AA218" s="15">
        <f t="shared" ref="AA218" si="219">AA216+AA217</f>
        <v>0</v>
      </c>
      <c r="AB218" s="15">
        <f t="shared" ref="AB218" si="220">AB216+AB217</f>
        <v>0</v>
      </c>
      <c r="AC218" s="15">
        <f t="shared" ref="AC218" si="221">AC216+AC217</f>
        <v>0</v>
      </c>
      <c r="AD218" s="15">
        <f t="shared" ref="AD218" si="222">AD216+AD217</f>
        <v>37268205.23871734</v>
      </c>
      <c r="AE218" s="46"/>
      <c r="AF218" s="7">
        <f t="shared" si="210"/>
        <v>38563004.916057006</v>
      </c>
      <c r="AG218" s="7">
        <f t="shared" si="210"/>
        <v>1456807.9252256532</v>
      </c>
      <c r="AH218" s="42">
        <f t="shared" si="211"/>
        <v>77288018.079999998</v>
      </c>
      <c r="AI218" s="46"/>
      <c r="AJ218" s="46"/>
    </row>
    <row r="219" spans="1:36" x14ac:dyDescent="0.4">
      <c r="A219" s="20">
        <f t="shared" si="189"/>
        <v>211</v>
      </c>
      <c r="C219" t="s">
        <v>671</v>
      </c>
      <c r="E219" s="46"/>
      <c r="F219" s="20">
        <v>202</v>
      </c>
      <c r="G219" s="111">
        <f>IFERROR(G218/(G$218+H$218),0)</f>
        <v>0.75427351410120425</v>
      </c>
      <c r="H219" s="111">
        <f>IFERROR(H218/(G$218+H$218),0)</f>
        <v>0.24572648589879584</v>
      </c>
      <c r="I219" s="111">
        <f>IFERROR(I218/($I$218+$J$218),0)</f>
        <v>1</v>
      </c>
      <c r="J219" s="111">
        <f>IFERROR(J218/($I$218+$J$218),0)</f>
        <v>0</v>
      </c>
      <c r="K219" s="111">
        <f>IFERROR(K218/($K$218+$L$218),0)</f>
        <v>1</v>
      </c>
      <c r="L219" s="111">
        <f>IFERROR(L218/($K$218+$L$218),0)</f>
        <v>0</v>
      </c>
      <c r="M219" s="111">
        <f>IFERROR(M218/($N$218+$M$218),0)</f>
        <v>0</v>
      </c>
      <c r="N219" s="111">
        <f>IFERROR(N218/($N$218+$M$218),0)</f>
        <v>0</v>
      </c>
      <c r="O219" s="111">
        <f>IFERROR(O218/($O$218),0)</f>
        <v>1</v>
      </c>
      <c r="P219" s="46"/>
      <c r="Q219" s="111">
        <f>IFERROR(Q218/($R$218+$Q$218),0)</f>
        <v>0.98115092143108473</v>
      </c>
      <c r="R219" s="111">
        <f>IFERROR(R218/($R$218+$Q$218),0)</f>
        <v>1.8849078568915129E-2</v>
      </c>
      <c r="S219" s="46"/>
      <c r="T219" s="46"/>
      <c r="U219" s="47">
        <v>213</v>
      </c>
      <c r="V219" s="111">
        <f>IFERROR(V218/(V$218+W$218),0)</f>
        <v>0.75427351410120425</v>
      </c>
      <c r="W219" s="111">
        <f>IFERROR(W218/(V$218+W$218),0)</f>
        <v>0.24572648589879584</v>
      </c>
      <c r="X219" s="111">
        <f>IFERROR(X218/($X$218+$Y$218),0)</f>
        <v>1</v>
      </c>
      <c r="Y219" s="111">
        <f>IFERROR(Y218/($X$218+$Y$218),0)</f>
        <v>0</v>
      </c>
      <c r="Z219" s="111">
        <f>IFERROR(Z218/($Z$218+$AA$218),0)</f>
        <v>1</v>
      </c>
      <c r="AA219" s="111">
        <f>IFERROR(AA218/($Z$218+$AA$218),0)</f>
        <v>0</v>
      </c>
      <c r="AB219" s="111">
        <f>IFERROR(AB218/($AC$218+$AB$218),0)</f>
        <v>0</v>
      </c>
      <c r="AC219" s="111">
        <f>IFERROR(AC218/($AC$218+$AB$218),0)</f>
        <v>0</v>
      </c>
      <c r="AD219" s="111">
        <f>IFERROR(AD218/$AD$218,0)</f>
        <v>1</v>
      </c>
      <c r="AE219" s="46"/>
      <c r="AF219" s="111">
        <f>IFERROR(AF218/($AG$218+$AF$218),0)</f>
        <v>0.96359783262847065</v>
      </c>
      <c r="AG219" s="111">
        <f>IFERROR(AG218/($AG$218+$AF$218),0)</f>
        <v>3.6402167371529411E-2</v>
      </c>
      <c r="AH219" s="111"/>
      <c r="AI219" s="46"/>
      <c r="AJ219" s="46"/>
    </row>
    <row r="220" spans="1:36" x14ac:dyDescent="0.4">
      <c r="A220" s="20">
        <f t="shared" si="189"/>
        <v>212</v>
      </c>
      <c r="E220" s="46"/>
      <c r="F220" s="20"/>
      <c r="G220" s="46"/>
      <c r="H220" s="46"/>
      <c r="I220" s="46"/>
      <c r="J220" s="46"/>
      <c r="K220" s="46"/>
      <c r="L220" s="46"/>
      <c r="M220" s="46"/>
      <c r="N220" s="46"/>
      <c r="O220" s="46"/>
      <c r="P220" s="46"/>
      <c r="Q220" s="46"/>
      <c r="R220" s="46"/>
      <c r="S220" s="46"/>
      <c r="T220" s="46"/>
      <c r="U220" s="47"/>
      <c r="V220" s="46"/>
      <c r="W220" s="46"/>
      <c r="X220" s="46"/>
      <c r="Y220" s="46"/>
      <c r="Z220" s="46"/>
      <c r="AA220" s="46"/>
      <c r="AB220" s="46"/>
      <c r="AC220" s="46"/>
      <c r="AD220" s="46"/>
      <c r="AE220" s="46"/>
      <c r="AF220" s="46"/>
      <c r="AG220" s="46"/>
      <c r="AH220" s="46"/>
      <c r="AI220" s="46"/>
      <c r="AJ220" s="46"/>
    </row>
    <row r="221" spans="1:36" x14ac:dyDescent="0.4">
      <c r="A221" s="20">
        <f t="shared" si="189"/>
        <v>213</v>
      </c>
      <c r="C221" t="s">
        <v>672</v>
      </c>
      <c r="E221" s="15">
        <f>+E105+E106+E107+E108</f>
        <v>42040344</v>
      </c>
      <c r="F221" s="20"/>
      <c r="G221" s="15">
        <f t="shared" ref="G221:O221" si="223">+G105+G106+G107+G108</f>
        <v>4152526.71</v>
      </c>
      <c r="H221" s="15">
        <f t="shared" si="223"/>
        <v>1338301.6600000001</v>
      </c>
      <c r="I221" s="15">
        <f t="shared" si="223"/>
        <v>11353604.92</v>
      </c>
      <c r="J221" s="15">
        <f t="shared" si="223"/>
        <v>0</v>
      </c>
      <c r="K221" s="15">
        <f t="shared" si="223"/>
        <v>9445783.6899999995</v>
      </c>
      <c r="L221" s="15">
        <f t="shared" si="223"/>
        <v>0</v>
      </c>
      <c r="M221" s="15">
        <f t="shared" si="223"/>
        <v>0</v>
      </c>
      <c r="N221" s="15">
        <f t="shared" si="223"/>
        <v>0</v>
      </c>
      <c r="O221" s="15">
        <f t="shared" si="223"/>
        <v>15750127.020000003</v>
      </c>
      <c r="P221" s="46"/>
      <c r="Q221" s="7">
        <f>+O221+M221+K221+I221+G221</f>
        <v>40702042.340000004</v>
      </c>
      <c r="R221" s="7">
        <f>+N221+L221+J221+H221</f>
        <v>1338301.6600000001</v>
      </c>
      <c r="S221" s="15">
        <f>Q221+R221</f>
        <v>42040344</v>
      </c>
      <c r="T221" s="46"/>
      <c r="U221" s="47"/>
      <c r="V221" s="15">
        <f t="shared" ref="V221:AD221" si="224">+V105+V106+V107+V108</f>
        <v>4152526.71</v>
      </c>
      <c r="W221" s="15">
        <f t="shared" si="224"/>
        <v>1338301.6600000001</v>
      </c>
      <c r="X221" s="15">
        <f t="shared" si="224"/>
        <v>11353604.92</v>
      </c>
      <c r="Y221" s="15">
        <f t="shared" si="224"/>
        <v>0</v>
      </c>
      <c r="Z221" s="15">
        <f t="shared" si="224"/>
        <v>9445783.6899999995</v>
      </c>
      <c r="AA221" s="15">
        <f t="shared" si="224"/>
        <v>0</v>
      </c>
      <c r="AB221" s="15">
        <f t="shared" si="224"/>
        <v>0</v>
      </c>
      <c r="AC221" s="15">
        <f t="shared" si="224"/>
        <v>0</v>
      </c>
      <c r="AD221" s="15">
        <f t="shared" si="224"/>
        <v>15750127.020000001</v>
      </c>
      <c r="AE221" s="46"/>
      <c r="AF221" s="7">
        <f>+AB221+Z221+X221+V221</f>
        <v>24951915.32</v>
      </c>
      <c r="AG221" s="7">
        <f>+AC221+AA221+Y221+W221</f>
        <v>1338301.6600000001</v>
      </c>
      <c r="AH221" s="42">
        <f>+AF221+AG221+AD221</f>
        <v>42040344</v>
      </c>
      <c r="AI221" s="46"/>
      <c r="AJ221" s="46"/>
    </row>
    <row r="222" spans="1:36" x14ac:dyDescent="0.4">
      <c r="A222" s="20">
        <f t="shared" si="189"/>
        <v>214</v>
      </c>
      <c r="C222" t="s">
        <v>671</v>
      </c>
      <c r="E222" s="46"/>
      <c r="F222" s="20">
        <v>209</v>
      </c>
      <c r="G222" s="111">
        <f>IFERROR(G221/($G$221+$H$221),0)</f>
        <v>0.75626598213995899</v>
      </c>
      <c r="H222" s="111">
        <f>IFERROR(H221/($G$221+$H$221),0)</f>
        <v>0.24373401786004106</v>
      </c>
      <c r="I222" s="111">
        <f>IFERROR(I221/($I$221+$J$221),0)</f>
        <v>1</v>
      </c>
      <c r="J222" s="111">
        <f>IFERROR(J221/($I$221+$J$221),0)</f>
        <v>0</v>
      </c>
      <c r="K222" s="111">
        <f>IFERROR(K221/($K$221+$L$221),0)</f>
        <v>1</v>
      </c>
      <c r="L222" s="111">
        <f>IFERROR(L221/($K$221+$L$221),0)</f>
        <v>0</v>
      </c>
      <c r="M222" s="111">
        <f>IFERROR(M221/($N$221+$M$221),0)</f>
        <v>0</v>
      </c>
      <c r="N222" s="111">
        <f>IFERROR(N221/($N$221+$M$221),0)</f>
        <v>0</v>
      </c>
      <c r="O222" s="111">
        <f>IFERROR(O221/($O$221),0)</f>
        <v>1</v>
      </c>
      <c r="P222" s="46"/>
      <c r="Q222" s="111">
        <f>IFERROR(Q221/($R$221+$Q$221),0)</f>
        <v>0.96816625334940176</v>
      </c>
      <c r="R222" s="111">
        <f>IFERROR(R221/($R$221+$Q$221),0)</f>
        <v>3.1833746650598294E-2</v>
      </c>
      <c r="S222" s="46"/>
      <c r="T222" s="46"/>
      <c r="U222" s="47">
        <v>214</v>
      </c>
      <c r="V222" s="111">
        <f>IFERROR(V221/($V$221+$W$221),0)</f>
        <v>0.75626598213995899</v>
      </c>
      <c r="W222" s="111">
        <f>IFERROR(W221/($V$221+$W$221),0)</f>
        <v>0.24373401786004106</v>
      </c>
      <c r="X222" s="111">
        <f>IFERROR(X221/($X$221+$Y$221),0)</f>
        <v>1</v>
      </c>
      <c r="Y222" s="111">
        <f>IFERROR(Y221/($X$221+$Y$221),0)</f>
        <v>0</v>
      </c>
      <c r="Z222" s="111">
        <f>IFERROR(Z221/($Z$221+$AA$221),0)</f>
        <v>1</v>
      </c>
      <c r="AA222" s="111">
        <f>IFERROR(AA221/($Z$221+$AA$221),0)</f>
        <v>0</v>
      </c>
      <c r="AB222" s="111">
        <f>IFERROR(AB221/($AC$221+$AB$221),0)</f>
        <v>0</v>
      </c>
      <c r="AC222" s="111">
        <f>IFERROR(AC221/($AC$221+$AB$221),0)</f>
        <v>0</v>
      </c>
      <c r="AD222" s="111">
        <f>IFERROR(AD221/($AD$221),0)</f>
        <v>1</v>
      </c>
      <c r="AE222" s="46"/>
      <c r="AF222" s="111">
        <f>IFERROR(AF221/($AG$221+$AF$221),0)</f>
        <v>0.94909506981178215</v>
      </c>
      <c r="AG222" s="111">
        <f>IFERROR(AG221/($AG$221+$AF$221),0)</f>
        <v>5.0904930188217873E-2</v>
      </c>
      <c r="AH222" s="111"/>
      <c r="AI222" s="46"/>
      <c r="AJ222" s="46"/>
    </row>
    <row r="223" spans="1:36" x14ac:dyDescent="0.4">
      <c r="A223" s="20">
        <f t="shared" si="189"/>
        <v>215</v>
      </c>
      <c r="E223" s="46"/>
      <c r="F223" s="20"/>
      <c r="G223" s="46"/>
      <c r="H223" s="46"/>
      <c r="I223" s="46"/>
      <c r="J223" s="46"/>
      <c r="K223" s="46"/>
      <c r="L223" s="46"/>
      <c r="M223" s="46"/>
      <c r="N223" s="46"/>
      <c r="O223" s="46"/>
      <c r="P223" s="46"/>
      <c r="Q223" s="46"/>
      <c r="R223" s="46"/>
      <c r="S223" s="46"/>
      <c r="T223" s="46"/>
      <c r="U223" s="47"/>
      <c r="V223" s="46"/>
      <c r="W223" s="46"/>
      <c r="X223" s="46"/>
      <c r="Y223" s="46"/>
      <c r="Z223" s="46"/>
      <c r="AA223" s="46"/>
      <c r="AB223" s="46"/>
      <c r="AC223" s="46"/>
      <c r="AD223" s="46"/>
      <c r="AE223" s="46"/>
      <c r="AF223" s="46"/>
      <c r="AG223" s="46"/>
      <c r="AH223" s="46"/>
      <c r="AI223" s="46"/>
      <c r="AJ223" s="46"/>
    </row>
    <row r="224" spans="1:36" x14ac:dyDescent="0.4">
      <c r="A224" s="20">
        <f t="shared" si="189"/>
        <v>216</v>
      </c>
      <c r="C224" t="s">
        <v>540</v>
      </c>
      <c r="E224" s="15">
        <f>+E148</f>
        <v>141329288</v>
      </c>
      <c r="F224" s="20"/>
      <c r="G224" s="15">
        <f t="shared" ref="G224:O224" si="225">+G148</f>
        <v>1310881</v>
      </c>
      <c r="H224" s="15">
        <f t="shared" si="225"/>
        <v>17887645.049999997</v>
      </c>
      <c r="I224" s="15">
        <f t="shared" si="225"/>
        <v>11546429.23</v>
      </c>
      <c r="J224" s="15">
        <f t="shared" si="225"/>
        <v>0</v>
      </c>
      <c r="K224" s="15">
        <f t="shared" si="225"/>
        <v>70024065.670000002</v>
      </c>
      <c r="L224" s="15">
        <f t="shared" si="225"/>
        <v>0</v>
      </c>
      <c r="M224" s="15">
        <f t="shared" si="225"/>
        <v>0</v>
      </c>
      <c r="N224" s="15">
        <f t="shared" si="225"/>
        <v>0</v>
      </c>
      <c r="O224" s="15">
        <f t="shared" si="225"/>
        <v>40560266.969999991</v>
      </c>
      <c r="P224" s="46"/>
      <c r="Q224" s="7">
        <f>+O224+M224+K224+I224+G224</f>
        <v>123441642.86999999</v>
      </c>
      <c r="R224" s="7">
        <f>+N224+L224+J224+H224</f>
        <v>17887645.049999997</v>
      </c>
      <c r="S224" s="15">
        <f>Q224+R224</f>
        <v>141329287.91999999</v>
      </c>
      <c r="T224" s="46"/>
      <c r="U224" s="47"/>
      <c r="V224" s="15">
        <f t="shared" ref="V224:AD224" si="226">+V148</f>
        <v>118634.73050000001</v>
      </c>
      <c r="W224" s="15">
        <f t="shared" si="226"/>
        <v>1615587.07464</v>
      </c>
      <c r="X224" s="15">
        <f t="shared" si="226"/>
        <v>1038328.981105</v>
      </c>
      <c r="Y224" s="15">
        <f t="shared" si="226"/>
        <v>0</v>
      </c>
      <c r="Z224" s="15">
        <f t="shared" si="226"/>
        <v>6337177.9431350008</v>
      </c>
      <c r="AA224" s="15">
        <f t="shared" si="226"/>
        <v>0</v>
      </c>
      <c r="AB224" s="15">
        <f t="shared" si="226"/>
        <v>0</v>
      </c>
      <c r="AC224" s="15">
        <f t="shared" si="226"/>
        <v>0</v>
      </c>
      <c r="AD224" s="15">
        <f t="shared" si="226"/>
        <v>132219559.27062</v>
      </c>
      <c r="AE224" s="46"/>
      <c r="AF224" s="7">
        <f t="shared" ref="AF224:AG226" si="227">+AB224+Z224+X224+V224</f>
        <v>7494141.6547400001</v>
      </c>
      <c r="AG224" s="7">
        <f t="shared" si="227"/>
        <v>1615587.07464</v>
      </c>
      <c r="AH224" s="42">
        <f>+AF224+AG224+AD224</f>
        <v>141329288</v>
      </c>
      <c r="AI224" s="46"/>
      <c r="AJ224" s="46"/>
    </row>
    <row r="225" spans="1:36" x14ac:dyDescent="0.4">
      <c r="A225" s="20">
        <f t="shared" si="189"/>
        <v>217</v>
      </c>
      <c r="C225" t="s">
        <v>839</v>
      </c>
      <c r="E225" s="15">
        <f>-(E120+E121+E147)</f>
        <v>-486091</v>
      </c>
      <c r="F225" s="20"/>
      <c r="G225" s="15">
        <f t="shared" ref="G225:O225" si="228">-(G120+G121+G147)</f>
        <v>-9730</v>
      </c>
      <c r="H225" s="15">
        <f t="shared" si="228"/>
        <v>-36484.379999999997</v>
      </c>
      <c r="I225" s="15">
        <f t="shared" si="228"/>
        <v>0</v>
      </c>
      <c r="J225" s="15">
        <f t="shared" si="228"/>
        <v>0</v>
      </c>
      <c r="K225" s="15">
        <f t="shared" si="228"/>
        <v>-81878.3</v>
      </c>
      <c r="L225" s="15">
        <f t="shared" si="228"/>
        <v>0</v>
      </c>
      <c r="M225" s="15">
        <f t="shared" si="228"/>
        <v>0</v>
      </c>
      <c r="N225" s="15">
        <f t="shared" si="228"/>
        <v>0</v>
      </c>
      <c r="O225" s="15">
        <f t="shared" si="228"/>
        <v>-357998.24</v>
      </c>
      <c r="P225" s="46"/>
      <c r="Q225" s="7">
        <f>+O225+M225+K225+I225+G225</f>
        <v>-449606.54</v>
      </c>
      <c r="R225" s="7">
        <f>+N225+L225+J225+H225</f>
        <v>-36484.379999999997</v>
      </c>
      <c r="S225" s="15">
        <f>Q225+R225</f>
        <v>-486090.92</v>
      </c>
      <c r="T225" s="46"/>
      <c r="U225" s="47"/>
      <c r="V225" s="15">
        <f t="shared" ref="V225:AD225" si="229">-(V120+V121+V147)</f>
        <v>-880.56499999999994</v>
      </c>
      <c r="W225" s="15">
        <f t="shared" si="229"/>
        <v>-3301.8363899999995</v>
      </c>
      <c r="X225" s="15">
        <f t="shared" si="229"/>
        <v>0</v>
      </c>
      <c r="Y225" s="15">
        <f t="shared" si="229"/>
        <v>0</v>
      </c>
      <c r="Z225" s="15">
        <f t="shared" si="229"/>
        <v>-7409.9861499999997</v>
      </c>
      <c r="AA225" s="15">
        <f t="shared" si="229"/>
        <v>0</v>
      </c>
      <c r="AB225" s="15">
        <f t="shared" si="229"/>
        <v>0</v>
      </c>
      <c r="AC225" s="15">
        <f t="shared" si="229"/>
        <v>0</v>
      </c>
      <c r="AD225" s="15">
        <f t="shared" si="229"/>
        <v>-474498.61245999997</v>
      </c>
      <c r="AE225" s="46"/>
      <c r="AF225" s="7">
        <f t="shared" si="227"/>
        <v>-8290.5511499999993</v>
      </c>
      <c r="AG225" s="7">
        <f t="shared" si="227"/>
        <v>-3301.8363899999995</v>
      </c>
      <c r="AH225" s="42">
        <f>+AF225+AG225+AD225</f>
        <v>-486091</v>
      </c>
      <c r="AI225" s="46"/>
      <c r="AJ225" s="46"/>
    </row>
    <row r="226" spans="1:36" x14ac:dyDescent="0.4">
      <c r="A226" s="20">
        <f t="shared" si="189"/>
        <v>218</v>
      </c>
      <c r="C226" t="s">
        <v>840</v>
      </c>
      <c r="E226" s="15">
        <f>E224+E225</f>
        <v>140843197</v>
      </c>
      <c r="F226" s="20"/>
      <c r="G226" s="15">
        <f t="shared" ref="G226" si="230">G224+G225</f>
        <v>1301151</v>
      </c>
      <c r="H226" s="15">
        <f t="shared" ref="H226" si="231">H224+H225</f>
        <v>17851160.669999998</v>
      </c>
      <c r="I226" s="15">
        <f t="shared" ref="I226" si="232">I224+I225</f>
        <v>11546429.23</v>
      </c>
      <c r="J226" s="15">
        <f t="shared" ref="J226" si="233">J224+J225</f>
        <v>0</v>
      </c>
      <c r="K226" s="15">
        <f t="shared" ref="K226" si="234">K224+K225</f>
        <v>69942187.370000005</v>
      </c>
      <c r="L226" s="15">
        <f t="shared" ref="L226" si="235">L224+L225</f>
        <v>0</v>
      </c>
      <c r="M226" s="15">
        <f t="shared" ref="M226" si="236">M224+M225</f>
        <v>0</v>
      </c>
      <c r="N226" s="15">
        <f t="shared" ref="N226" si="237">N224+N225</f>
        <v>0</v>
      </c>
      <c r="O226" s="15">
        <f t="shared" ref="O226" si="238">O224+O225</f>
        <v>40202268.729999989</v>
      </c>
      <c r="P226" s="46"/>
      <c r="Q226" s="7">
        <f>+O226+M226+K226+I226+G226</f>
        <v>122992036.33</v>
      </c>
      <c r="R226" s="7">
        <f>+N226+L226+J226+H226</f>
        <v>17851160.669999998</v>
      </c>
      <c r="S226" s="15">
        <f>Q226+R226</f>
        <v>140843197</v>
      </c>
      <c r="T226" s="46"/>
      <c r="U226" s="47"/>
      <c r="V226" s="15">
        <f t="shared" ref="V226" si="239">V224+V225</f>
        <v>117754.1655</v>
      </c>
      <c r="W226" s="15">
        <f t="shared" ref="W226" si="240">W224+W225</f>
        <v>1612285.2382499999</v>
      </c>
      <c r="X226" s="15">
        <f t="shared" ref="X226" si="241">X224+X225</f>
        <v>1038328.981105</v>
      </c>
      <c r="Y226" s="15">
        <f t="shared" ref="Y226" si="242">Y224+Y225</f>
        <v>0</v>
      </c>
      <c r="Z226" s="15">
        <f t="shared" ref="Z226" si="243">Z224+Z225</f>
        <v>6329767.9569850005</v>
      </c>
      <c r="AA226" s="15">
        <f t="shared" ref="AA226" si="244">AA224+AA225</f>
        <v>0</v>
      </c>
      <c r="AB226" s="15">
        <f t="shared" ref="AB226" si="245">AB224+AB225</f>
        <v>0</v>
      </c>
      <c r="AC226" s="15">
        <f t="shared" ref="AC226" si="246">AC224+AC225</f>
        <v>0</v>
      </c>
      <c r="AD226" s="15">
        <f t="shared" ref="AD226" si="247">AD224+AD225</f>
        <v>131745060.65816</v>
      </c>
      <c r="AE226" s="46"/>
      <c r="AF226" s="7">
        <f t="shared" si="227"/>
        <v>7485851.1035900004</v>
      </c>
      <c r="AG226" s="7">
        <f t="shared" si="227"/>
        <v>1612285.2382499999</v>
      </c>
      <c r="AH226" s="42">
        <f>+AF226+AG226+AD226</f>
        <v>140843197</v>
      </c>
      <c r="AI226" s="46"/>
      <c r="AJ226" s="46"/>
    </row>
    <row r="227" spans="1:36" x14ac:dyDescent="0.4">
      <c r="A227" s="20">
        <f t="shared" si="189"/>
        <v>219</v>
      </c>
      <c r="C227" t="s">
        <v>671</v>
      </c>
      <c r="E227" s="46"/>
      <c r="F227" s="20">
        <v>203</v>
      </c>
      <c r="G227" s="111">
        <f>IFERROR(G226/($G$226+$H$226),0)</f>
        <v>6.7937020993560304E-2</v>
      </c>
      <c r="H227" s="111">
        <f>IFERROR(H226/($G$226+$H$226),0)</f>
        <v>0.93206297900643964</v>
      </c>
      <c r="I227" s="111">
        <f>IFERROR(I226/($I$226+$J$226),0)</f>
        <v>1</v>
      </c>
      <c r="J227" s="111">
        <f>IFERROR(J226/($I$226+$J$226),0)</f>
        <v>0</v>
      </c>
      <c r="K227" s="111">
        <f>IFERROR(K226/($K$226+$L$226),0)</f>
        <v>1</v>
      </c>
      <c r="L227" s="111">
        <f>IFERROR(L226/($K$226+$L$226),0)</f>
        <v>0</v>
      </c>
      <c r="M227" s="111">
        <f>IFERROR(M226/($N$226+$M$226),0)</f>
        <v>0</v>
      </c>
      <c r="N227" s="111">
        <f>IFERROR(N226/($N$226+$M$226),0)</f>
        <v>0</v>
      </c>
      <c r="O227" s="111">
        <f>IFERROR(O226/($O$226),0)</f>
        <v>1</v>
      </c>
      <c r="P227" s="46"/>
      <c r="Q227" s="111">
        <f>IFERROR(Q226/($R$226+$Q$226),0)</f>
        <v>0.8732550733707074</v>
      </c>
      <c r="R227" s="111">
        <f>IFERROR(R226/($R$226+$Q$226),0)</f>
        <v>0.12674492662929257</v>
      </c>
      <c r="S227" s="46"/>
      <c r="T227" s="46"/>
      <c r="U227" s="47">
        <v>215</v>
      </c>
      <c r="V227" s="111">
        <f>IFERROR(V226/($V$226+$W$226),0)</f>
        <v>6.8064441332814932E-2</v>
      </c>
      <c r="W227" s="111">
        <f>IFERROR(W226/($V$226+$W$226),0)</f>
        <v>0.93193555866718503</v>
      </c>
      <c r="X227" s="111">
        <f>IFERROR(X226/($X$226+$Y$226),0)</f>
        <v>1</v>
      </c>
      <c r="Y227" s="111">
        <f>IFERROR(Y226/($X$226+$Y$226),0)</f>
        <v>0</v>
      </c>
      <c r="Z227" s="111">
        <f>IFERROR(Z226/($Z$226+$AA$226),0)</f>
        <v>1</v>
      </c>
      <c r="AA227" s="111">
        <f>IFERROR(AA226/($Z$226+$AA$226),0)</f>
        <v>0</v>
      </c>
      <c r="AB227" s="111">
        <f>IFERROR(AB226/($AB$226+$AC$226),0)</f>
        <v>0</v>
      </c>
      <c r="AC227" s="111">
        <f>IFERROR(AC226/($AB$226+$AC$226),0)</f>
        <v>0</v>
      </c>
      <c r="AD227" s="111">
        <f>IFERROR(AD226/($AD$226),0)</f>
        <v>1</v>
      </c>
      <c r="AE227" s="46"/>
      <c r="AF227" s="111">
        <f>IFERROR(AF226/($AF$226+$AG$226),0)</f>
        <v>0.82278950571058018</v>
      </c>
      <c r="AG227" s="111">
        <f>IFERROR(AG226/($AF$226+$AG$226),0)</f>
        <v>0.17721049428941976</v>
      </c>
      <c r="AH227" s="111"/>
      <c r="AI227" s="46"/>
      <c r="AJ227" s="46"/>
    </row>
    <row r="228" spans="1:36" x14ac:dyDescent="0.4">
      <c r="A228" s="20">
        <f t="shared" si="189"/>
        <v>220</v>
      </c>
      <c r="E228" s="46"/>
      <c r="F228" s="20"/>
      <c r="G228" s="46"/>
      <c r="H228" s="46"/>
      <c r="I228" s="46"/>
      <c r="J228" s="46"/>
      <c r="K228" s="46"/>
      <c r="L228" s="46"/>
      <c r="M228" s="46"/>
      <c r="N228" s="46"/>
      <c r="O228" s="46"/>
      <c r="P228" s="46"/>
      <c r="Q228" s="46"/>
      <c r="R228" s="46"/>
      <c r="S228" s="46"/>
      <c r="T228" s="46"/>
      <c r="U228" s="47"/>
      <c r="V228" s="46"/>
      <c r="W228" s="46"/>
      <c r="X228" s="46"/>
      <c r="Y228" s="46"/>
      <c r="Z228" s="46"/>
      <c r="AA228" s="46"/>
      <c r="AB228" s="46"/>
      <c r="AC228" s="46"/>
      <c r="AD228" s="46"/>
      <c r="AE228" s="46"/>
      <c r="AF228" s="46"/>
      <c r="AG228" s="46"/>
      <c r="AH228" s="46"/>
      <c r="AI228" s="46"/>
      <c r="AJ228" s="46"/>
    </row>
    <row r="229" spans="1:36" x14ac:dyDescent="0.4">
      <c r="A229" s="20">
        <f t="shared" si="189"/>
        <v>221</v>
      </c>
      <c r="C229" t="s">
        <v>673</v>
      </c>
      <c r="E229" s="15">
        <f>+E124+E125</f>
        <v>140733875</v>
      </c>
      <c r="F229" s="20"/>
      <c r="G229" s="15">
        <f t="shared" ref="G229:O229" si="248">+G124+G125</f>
        <v>1301151</v>
      </c>
      <c r="H229" s="15">
        <f t="shared" si="248"/>
        <v>17815306.5</v>
      </c>
      <c r="I229" s="15">
        <f t="shared" si="248"/>
        <v>11473248.41</v>
      </c>
      <c r="J229" s="15">
        <f t="shared" si="248"/>
        <v>0</v>
      </c>
      <c r="K229" s="15">
        <f t="shared" si="248"/>
        <v>69942187.370000005</v>
      </c>
      <c r="L229" s="15">
        <f t="shared" si="248"/>
        <v>0</v>
      </c>
      <c r="M229" s="15">
        <f t="shared" si="248"/>
        <v>0</v>
      </c>
      <c r="N229" s="15">
        <f t="shared" si="248"/>
        <v>0</v>
      </c>
      <c r="O229" s="15">
        <f t="shared" si="248"/>
        <v>40201981.719999991</v>
      </c>
      <c r="P229" s="46"/>
      <c r="Q229" s="7">
        <f>+O229+M229+K229+I229+G229</f>
        <v>122918568.5</v>
      </c>
      <c r="R229" s="7">
        <f>+N229+L229+J229+H229</f>
        <v>17815306.5</v>
      </c>
      <c r="S229" s="15">
        <f>Q229+R229</f>
        <v>140733875</v>
      </c>
      <c r="T229" s="46"/>
      <c r="U229" s="47"/>
      <c r="V229" s="15">
        <f t="shared" ref="V229:AD229" si="249">+V124+V125</f>
        <v>117754.1655</v>
      </c>
      <c r="W229" s="15">
        <f t="shared" si="249"/>
        <v>1612285.2382499999</v>
      </c>
      <c r="X229" s="15">
        <f t="shared" si="249"/>
        <v>1038328.981105</v>
      </c>
      <c r="Y229" s="15">
        <f t="shared" si="249"/>
        <v>0</v>
      </c>
      <c r="Z229" s="15">
        <f t="shared" si="249"/>
        <v>6329767.9569850005</v>
      </c>
      <c r="AA229" s="15">
        <f t="shared" si="249"/>
        <v>0</v>
      </c>
      <c r="AB229" s="15">
        <f t="shared" si="249"/>
        <v>0</v>
      </c>
      <c r="AC229" s="15">
        <f t="shared" si="249"/>
        <v>0</v>
      </c>
      <c r="AD229" s="15">
        <f t="shared" si="249"/>
        <v>131635738.65816</v>
      </c>
      <c r="AE229" s="46"/>
      <c r="AF229" s="7">
        <f>+AB229+Z229+X229+V229</f>
        <v>7485851.1035900004</v>
      </c>
      <c r="AG229" s="7">
        <f>+AC229+AA229+Y229+W229</f>
        <v>1612285.2382499999</v>
      </c>
      <c r="AH229" s="42">
        <f>+AF229+AG229+AD229</f>
        <v>140733875</v>
      </c>
      <c r="AI229" s="46"/>
      <c r="AJ229" s="46"/>
    </row>
    <row r="230" spans="1:36" x14ac:dyDescent="0.4">
      <c r="A230" s="20">
        <f t="shared" si="189"/>
        <v>222</v>
      </c>
      <c r="C230" t="s">
        <v>671</v>
      </c>
      <c r="E230" s="46"/>
      <c r="F230" s="20">
        <v>210</v>
      </c>
      <c r="G230" s="111">
        <f>IFERROR(G229/($G$229+$H$229),0)</f>
        <v>6.8064441332814932E-2</v>
      </c>
      <c r="H230" s="111">
        <f>IFERROR(H229/($G$229+$H$229),0)</f>
        <v>0.93193555866718503</v>
      </c>
      <c r="I230" s="111">
        <f>IFERROR(I229/($I$229+$J$229),0)</f>
        <v>1</v>
      </c>
      <c r="J230" s="111">
        <f>IFERROR(J229/($I$229+$J$229),0)</f>
        <v>0</v>
      </c>
      <c r="K230" s="111">
        <f>IFERROR(K229/($K$229+$L$229),0)</f>
        <v>1</v>
      </c>
      <c r="L230" s="111">
        <f>IFERROR(L229/($K$229+$L$229),0)</f>
        <v>0</v>
      </c>
      <c r="M230" s="111">
        <f>IFERROR(M229/($N$229+$M$229),0)</f>
        <v>0</v>
      </c>
      <c r="N230" s="111">
        <f>IFERROR(N229/($N$229+$M$229),0)</f>
        <v>0</v>
      </c>
      <c r="O230" s="111">
        <f>IFERROR(O229/($O$229),0)</f>
        <v>1</v>
      </c>
      <c r="P230" s="46"/>
      <c r="Q230" s="111">
        <f>IFERROR(Q229/($R$229+$Q$229),0)</f>
        <v>0.87341138371980453</v>
      </c>
      <c r="R230" s="111">
        <f>IFERROR(R229/($R$229+$Q$229),0)</f>
        <v>0.12658861628019552</v>
      </c>
      <c r="S230" s="46"/>
      <c r="T230" s="46"/>
      <c r="U230" s="47">
        <v>216</v>
      </c>
      <c r="V230" s="111">
        <f>IFERROR(V229/($V$229+$W$229),0)</f>
        <v>6.8064441332814932E-2</v>
      </c>
      <c r="W230" s="111">
        <f>IFERROR(W229/($V$229+$W$229),0)</f>
        <v>0.93193555866718503</v>
      </c>
      <c r="X230" s="111">
        <f>IFERROR(X229/($X$229+$Y$229),0)</f>
        <v>1</v>
      </c>
      <c r="Y230" s="111">
        <f>IFERROR(Y229/($X$229+$Y$229),0)</f>
        <v>0</v>
      </c>
      <c r="Z230" s="111">
        <f>IFERROR(Z229/($Z$229+$AA$229),0)</f>
        <v>1</v>
      </c>
      <c r="AA230" s="111">
        <f>IFERROR(AA229/($Z$229+$AA$229),0)</f>
        <v>0</v>
      </c>
      <c r="AB230" s="111">
        <f>IFERROR(AB229/($AB$229+$AC$229),0)</f>
        <v>0</v>
      </c>
      <c r="AC230" s="111">
        <f>IFERROR(AC229/($AB$229+$AC$229),0)</f>
        <v>0</v>
      </c>
      <c r="AD230" s="111">
        <f>IFERROR(AD229/($AD$229),0)</f>
        <v>1</v>
      </c>
      <c r="AE230" s="46"/>
      <c r="AF230" s="111">
        <f>IFERROR(AF229/($AF$229+$AG$229),0)</f>
        <v>0.82278950571058018</v>
      </c>
      <c r="AG230" s="111">
        <f>IFERROR(AG229/($AF$229+$AG$229),0)</f>
        <v>0.17721049428941976</v>
      </c>
      <c r="AH230" s="111"/>
      <c r="AI230" s="46"/>
      <c r="AJ230" s="46"/>
    </row>
    <row r="231" spans="1:36" x14ac:dyDescent="0.4">
      <c r="A231" s="20">
        <f t="shared" si="189"/>
        <v>223</v>
      </c>
      <c r="E231" s="46"/>
      <c r="G231" s="46"/>
      <c r="H231" s="46"/>
      <c r="I231" s="46"/>
      <c r="J231" s="46"/>
      <c r="K231" s="46"/>
      <c r="L231" s="46"/>
      <c r="M231" s="46"/>
      <c r="N231" s="46"/>
      <c r="O231" s="46"/>
      <c r="P231" s="46"/>
      <c r="Q231" s="46"/>
      <c r="R231" s="46"/>
      <c r="S231" s="46"/>
      <c r="T231" s="46"/>
      <c r="U231" s="47"/>
      <c r="V231" s="46"/>
      <c r="W231" s="46"/>
      <c r="X231" s="46"/>
      <c r="Y231" s="46"/>
      <c r="Z231" s="46"/>
      <c r="AA231" s="46"/>
      <c r="AB231" s="46"/>
      <c r="AC231" s="46"/>
      <c r="AD231" s="46"/>
      <c r="AE231" s="46"/>
      <c r="AF231" s="46"/>
      <c r="AG231" s="46"/>
      <c r="AH231" s="46"/>
      <c r="AI231" s="46"/>
      <c r="AJ231" s="46"/>
    </row>
    <row r="232" spans="1:36" x14ac:dyDescent="0.4">
      <c r="A232" s="20">
        <f t="shared" si="189"/>
        <v>224</v>
      </c>
      <c r="C232" t="s">
        <v>677</v>
      </c>
      <c r="E232" s="15">
        <f>+E218+E226</f>
        <v>218131215.07999998</v>
      </c>
      <c r="G232" s="15">
        <f t="shared" ref="G232:O232" si="250">+G218+G226</f>
        <v>5772918.1728028506</v>
      </c>
      <c r="H232" s="15">
        <f t="shared" si="250"/>
        <v>19307968.595225651</v>
      </c>
      <c r="I232" s="15">
        <f t="shared" si="250"/>
        <v>26048370.492802851</v>
      </c>
      <c r="J232" s="15">
        <f t="shared" si="250"/>
        <v>0</v>
      </c>
      <c r="K232" s="15">
        <f t="shared" si="250"/>
        <v>89531483.850451306</v>
      </c>
      <c r="L232" s="15">
        <f t="shared" si="250"/>
        <v>0</v>
      </c>
      <c r="M232" s="15">
        <f t="shared" si="250"/>
        <v>0</v>
      </c>
      <c r="N232" s="15">
        <f t="shared" si="250"/>
        <v>0</v>
      </c>
      <c r="O232" s="15">
        <f t="shared" si="250"/>
        <v>77470473.968717337</v>
      </c>
      <c r="P232" s="46"/>
      <c r="Q232" s="7">
        <f>+O232+M232+K232+I232+G232</f>
        <v>198823246.48477435</v>
      </c>
      <c r="R232" s="7">
        <f>+N232+L232+J232+H232</f>
        <v>19307968.595225651</v>
      </c>
      <c r="S232" s="15">
        <f>Q232+R232</f>
        <v>218131215.08000001</v>
      </c>
      <c r="T232" s="46"/>
      <c r="U232" s="47"/>
      <c r="V232" s="15">
        <f t="shared" ref="V232:AC232" si="251">+V218+V226</f>
        <v>4589521.3383028507</v>
      </c>
      <c r="W232" s="15">
        <f t="shared" si="251"/>
        <v>3069093.1634756532</v>
      </c>
      <c r="X232" s="15">
        <f t="shared" si="251"/>
        <v>15540270.24390785</v>
      </c>
      <c r="Y232" s="15">
        <f t="shared" si="251"/>
        <v>0</v>
      </c>
      <c r="Z232" s="15">
        <f t="shared" si="251"/>
        <v>25919064.437436305</v>
      </c>
      <c r="AA232" s="15">
        <f t="shared" si="251"/>
        <v>0</v>
      </c>
      <c r="AB232" s="15">
        <f t="shared" si="251"/>
        <v>0</v>
      </c>
      <c r="AC232" s="15">
        <f t="shared" si="251"/>
        <v>0</v>
      </c>
      <c r="AD232" s="15">
        <f>+AD218+AD226</f>
        <v>169013265.89687735</v>
      </c>
      <c r="AE232" s="46"/>
      <c r="AF232" s="7">
        <f>+AB232+Z232+X232+V232</f>
        <v>46048856.019647002</v>
      </c>
      <c r="AG232" s="7">
        <f>+AC232+AA232+Y232+W232</f>
        <v>3069093.1634756532</v>
      </c>
      <c r="AH232" s="42">
        <f>+AF232+AG232+AD232</f>
        <v>218131215.08000001</v>
      </c>
      <c r="AI232" s="46"/>
      <c r="AJ232" s="46"/>
    </row>
    <row r="233" spans="1:36" x14ac:dyDescent="0.4">
      <c r="A233" s="20">
        <f t="shared" si="189"/>
        <v>225</v>
      </c>
      <c r="C233" t="s">
        <v>671</v>
      </c>
      <c r="E233" s="46"/>
      <c r="F233" s="20">
        <v>205</v>
      </c>
      <c r="G233" s="111">
        <f>IFERROR(G232/($G$232+$H$232),0)</f>
        <v>0.23017201210611879</v>
      </c>
      <c r="H233" s="111">
        <f>IFERROR(H232/($G$232+$H$232),0)</f>
        <v>0.76982798789388118</v>
      </c>
      <c r="I233" s="111">
        <f>IFERROR(I232/($I$232+$J$232),0)</f>
        <v>1</v>
      </c>
      <c r="J233" s="111">
        <f>IFERROR(J232/($I$232+$J$232),0)</f>
        <v>0</v>
      </c>
      <c r="K233" s="111">
        <f>IFERROR(K232/($K$232+$L$232),0)</f>
        <v>1</v>
      </c>
      <c r="L233" s="111">
        <f>IFERROR(L232/($K$232+$L$232),0)</f>
        <v>0</v>
      </c>
      <c r="M233" s="111">
        <f>IFERROR(M232/($N$232+$M$232),0)</f>
        <v>0</v>
      </c>
      <c r="N233" s="111">
        <f>IFERROR(N232/($N$232+$M$232),0)</f>
        <v>0</v>
      </c>
      <c r="O233" s="111">
        <f>IFERROR(O232/($O$232),0)</f>
        <v>1</v>
      </c>
      <c r="P233" s="46"/>
      <c r="Q233" s="111">
        <f>IFERROR(Q232/($R$232+$Q$232),0)</f>
        <v>0.91148461448699847</v>
      </c>
      <c r="R233" s="111">
        <f>IFERROR(R232/($R$232+$Q$232),0)</f>
        <v>8.8515385513001518E-2</v>
      </c>
      <c r="S233" s="46"/>
      <c r="T233" s="46"/>
      <c r="U233" s="47">
        <v>217</v>
      </c>
      <c r="V233" s="111">
        <f>IFERROR(V232/($V$232+$W$232),0)</f>
        <v>0.59926261300096251</v>
      </c>
      <c r="W233" s="111">
        <f>IFERROR(W232/($V$232+$W$232),0)</f>
        <v>0.40073738699903749</v>
      </c>
      <c r="X233" s="111">
        <f>IFERROR(X232/($X$232+$Y$232),0)</f>
        <v>1</v>
      </c>
      <c r="Y233" s="111">
        <f>IFERROR(Y232/($X$232+$Y$232),0)</f>
        <v>0</v>
      </c>
      <c r="Z233" s="111">
        <f>IFERROR(Z232/($Z$232+$AA$232),0)</f>
        <v>1</v>
      </c>
      <c r="AA233" s="111">
        <f>IFERROR(AA232/($Z$232+$AA$232),0)</f>
        <v>0</v>
      </c>
      <c r="AB233" s="111">
        <f>IFERROR(AB232/($AB$232+$AC$232),0)</f>
        <v>0</v>
      </c>
      <c r="AC233" s="111">
        <f>IFERROR(AC232/($AB$232+$AC$232),0)</f>
        <v>0</v>
      </c>
      <c r="AD233" s="111">
        <f>IFERROR(AD232/($AD$232),0)</f>
        <v>1</v>
      </c>
      <c r="AE233" s="46"/>
      <c r="AF233" s="111">
        <f>IFERROR(AF232/($AG$232+$AF$232),0)</f>
        <v>0.93751585287013117</v>
      </c>
      <c r="AG233" s="111">
        <f>IFERROR(AG232/($AG$232+$AF$232),0)</f>
        <v>6.2484147129868758E-2</v>
      </c>
      <c r="AH233" s="111"/>
      <c r="AI233" s="46"/>
      <c r="AJ233" s="46"/>
    </row>
    <row r="234" spans="1:36" x14ac:dyDescent="0.4">
      <c r="E234" s="46"/>
      <c r="G234" s="46"/>
      <c r="H234" s="46"/>
      <c r="I234" s="46"/>
      <c r="J234" s="46"/>
      <c r="K234" s="46"/>
      <c r="L234" s="46"/>
      <c r="M234" s="46"/>
      <c r="N234" s="46"/>
      <c r="O234" s="46"/>
      <c r="P234" s="46"/>
      <c r="Q234" s="46"/>
      <c r="R234" s="46"/>
      <c r="S234" s="46"/>
      <c r="T234" s="46"/>
      <c r="U234" s="46"/>
      <c r="V234" s="46"/>
      <c r="W234" s="46"/>
      <c r="X234" s="46"/>
      <c r="Y234" s="46"/>
      <c r="Z234" s="46"/>
      <c r="AA234" s="46"/>
      <c r="AB234" s="46"/>
      <c r="AC234" s="46"/>
      <c r="AD234" s="46"/>
      <c r="AE234" s="46"/>
      <c r="AF234" s="46"/>
      <c r="AG234" s="46"/>
      <c r="AH234" s="46"/>
      <c r="AI234" s="46"/>
      <c r="AJ234" s="46"/>
    </row>
    <row r="235" spans="1:36" x14ac:dyDescent="0.4">
      <c r="E235" s="12"/>
      <c r="G235" s="46"/>
      <c r="H235" s="46"/>
      <c r="I235" s="46"/>
      <c r="J235" s="46"/>
      <c r="K235" s="46"/>
      <c r="L235" s="46"/>
      <c r="M235" s="46"/>
      <c r="N235" s="46"/>
      <c r="O235" s="46"/>
      <c r="P235" s="46"/>
      <c r="Q235" s="46"/>
      <c r="R235" s="46"/>
      <c r="S235" s="46"/>
      <c r="T235" s="46"/>
      <c r="U235" s="46"/>
      <c r="V235" s="46"/>
      <c r="W235" s="46"/>
      <c r="X235" s="46"/>
      <c r="Y235" s="46"/>
      <c r="Z235" s="46"/>
      <c r="AA235" s="46"/>
      <c r="AB235" s="46"/>
      <c r="AC235" s="46"/>
      <c r="AD235" s="46"/>
      <c r="AE235" s="46"/>
      <c r="AF235" s="46"/>
      <c r="AG235" s="46"/>
      <c r="AH235" s="46"/>
      <c r="AI235" s="46"/>
      <c r="AJ235" s="46"/>
    </row>
    <row r="236" spans="1:36" x14ac:dyDescent="0.4">
      <c r="E236" s="12"/>
      <c r="G236" s="46"/>
      <c r="H236" s="46"/>
      <c r="I236" s="46"/>
      <c r="J236" s="46"/>
      <c r="K236" s="46"/>
      <c r="L236" s="46"/>
      <c r="M236" s="46"/>
      <c r="N236" s="46"/>
      <c r="O236" s="46"/>
      <c r="P236" s="46"/>
      <c r="Q236" s="46"/>
      <c r="R236" s="46"/>
      <c r="S236" s="46"/>
      <c r="T236" s="46"/>
      <c r="U236" s="46"/>
      <c r="V236" s="46"/>
      <c r="W236" s="46"/>
      <c r="X236" s="46"/>
      <c r="Y236" s="46"/>
      <c r="Z236" s="46"/>
      <c r="AA236" s="46"/>
      <c r="AB236" s="46"/>
      <c r="AC236" s="46"/>
      <c r="AD236" s="46"/>
      <c r="AE236" s="46"/>
      <c r="AF236" s="46"/>
      <c r="AG236" s="46"/>
      <c r="AH236" s="46"/>
      <c r="AI236" s="46"/>
      <c r="AJ236" s="46"/>
    </row>
  </sheetData>
  <mergeCells count="10">
    <mergeCell ref="A1:S1"/>
    <mergeCell ref="A2:S2"/>
    <mergeCell ref="Z6:AA6"/>
    <mergeCell ref="AB6:AC6"/>
    <mergeCell ref="M6:N6"/>
    <mergeCell ref="G6:H6"/>
    <mergeCell ref="I6:J6"/>
    <mergeCell ref="K6:L6"/>
    <mergeCell ref="V6:W6"/>
    <mergeCell ref="X6:Y6"/>
  </mergeCells>
  <printOptions horizontalCentered="1"/>
  <pageMargins left="0" right="0" top="0.75" bottom="0.75" header="0.3" footer="0.3"/>
  <pageSetup scale="39" fitToHeight="0" orientation="landscape" horizontalDpi="1200" verticalDpi="1200" r:id="rId1"/>
  <headerFooter>
    <oddHeader xml:space="preserve">&amp;R&amp;12Schedule B-1.0&amp;11
</oddHeader>
    <oddFooter>&amp;R&amp;12Page &amp;P of &amp;N</oddFooter>
  </headerFooter>
  <rowBreaks count="2" manualBreakCount="2">
    <brk id="118" max="34" man="1"/>
    <brk id="207" max="34" man="1"/>
  </rowBreaks>
  <colBreaks count="1" manualBreakCount="1">
    <brk id="20" min="8" max="140" man="1"/>
  </colBreaks>
  <ignoredErrors>
    <ignoredError sqref="E13 E116 E121 E90" formulaRange="1"/>
    <ignoredError sqref="E113 E111 E115 E107 E109 E105 E99 E103 E91:E97 E102 E98 E100 E104 E108 E106 E114 E110 E112 E139 E137 E133 E141 E135 E125 E123 E127:E132" formula="1" formulaRange="1"/>
    <ignoredError sqref="E122 E124 E126 E136 E142:E144 E134 E138 E140"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Q54"/>
  <sheetViews>
    <sheetView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9.15234375" defaultRowHeight="14.6" x14ac:dyDescent="0.4"/>
  <cols>
    <col min="1" max="1" width="4.3828125" customWidth="1"/>
    <col min="2" max="2" width="18.69140625" customWidth="1"/>
    <col min="3" max="6" width="11.69140625" bestFit="1" customWidth="1"/>
    <col min="7" max="7" width="12.23046875" bestFit="1" customWidth="1"/>
    <col min="8" max="11" width="11.69140625" bestFit="1" customWidth="1"/>
    <col min="12" max="12" width="12.3828125" bestFit="1" customWidth="1"/>
    <col min="13" max="14" width="11.69140625" bestFit="1" customWidth="1"/>
    <col min="15" max="15" width="9.15234375" bestFit="1" customWidth="1"/>
    <col min="18" max="18" width="5.69140625" customWidth="1"/>
    <col min="19" max="19" width="10.15234375" bestFit="1" customWidth="1"/>
  </cols>
  <sheetData>
    <row r="1" spans="1:17" x14ac:dyDescent="0.4">
      <c r="B1" s="58" t="s">
        <v>27</v>
      </c>
      <c r="C1" s="58"/>
      <c r="D1" s="58"/>
      <c r="E1" s="58"/>
      <c r="F1" s="58"/>
      <c r="G1" s="58"/>
      <c r="H1" s="58"/>
      <c r="I1" s="58"/>
      <c r="J1" s="58"/>
      <c r="K1" s="58"/>
      <c r="L1" s="58"/>
      <c r="M1" s="58"/>
      <c r="N1" s="58"/>
    </row>
    <row r="2" spans="1:17" x14ac:dyDescent="0.4">
      <c r="B2" s="58" t="s">
        <v>172</v>
      </c>
      <c r="C2" s="58"/>
      <c r="D2" s="58"/>
      <c r="E2" s="58"/>
      <c r="F2" s="58"/>
      <c r="G2" s="58"/>
      <c r="H2" s="58"/>
      <c r="I2" s="58"/>
      <c r="J2" s="58"/>
      <c r="K2" s="58"/>
      <c r="L2" s="58"/>
      <c r="M2" s="58"/>
      <c r="N2" s="58"/>
    </row>
    <row r="4" spans="1:17" x14ac:dyDescent="0.4">
      <c r="B4" s="37"/>
      <c r="C4" s="22" t="s">
        <v>506</v>
      </c>
      <c r="D4" s="22" t="s">
        <v>507</v>
      </c>
      <c r="E4" s="22" t="s">
        <v>508</v>
      </c>
      <c r="F4" s="22" t="s">
        <v>509</v>
      </c>
      <c r="G4" s="20" t="s">
        <v>510</v>
      </c>
      <c r="H4" s="35" t="s">
        <v>511</v>
      </c>
      <c r="I4" s="22" t="s">
        <v>512</v>
      </c>
      <c r="J4" s="20" t="s">
        <v>513</v>
      </c>
      <c r="K4" s="35" t="s">
        <v>545</v>
      </c>
      <c r="L4" s="35" t="s">
        <v>546</v>
      </c>
      <c r="M4" s="35" t="s">
        <v>547</v>
      </c>
      <c r="N4" s="35" t="s">
        <v>641</v>
      </c>
      <c r="O4" s="35" t="s">
        <v>642</v>
      </c>
    </row>
    <row r="5" spans="1:17" x14ac:dyDescent="0.4">
      <c r="B5" s="37"/>
      <c r="C5" s="22" t="s">
        <v>0</v>
      </c>
      <c r="D5" s="22" t="s">
        <v>529</v>
      </c>
      <c r="E5" s="22" t="s">
        <v>530</v>
      </c>
      <c r="F5" s="22" t="s">
        <v>531</v>
      </c>
      <c r="G5" s="22" t="s">
        <v>532</v>
      </c>
      <c r="H5" s="22" t="s">
        <v>533</v>
      </c>
      <c r="I5" s="22" t="s">
        <v>534</v>
      </c>
      <c r="J5" s="20" t="s">
        <v>0</v>
      </c>
      <c r="K5" s="35" t="s">
        <v>535</v>
      </c>
      <c r="L5" s="35" t="s">
        <v>536</v>
      </c>
      <c r="M5" s="35" t="s">
        <v>537</v>
      </c>
      <c r="N5" s="35" t="s">
        <v>538</v>
      </c>
      <c r="Q5" t="s">
        <v>746</v>
      </c>
    </row>
    <row r="6" spans="1:17" x14ac:dyDescent="0.4">
      <c r="B6" s="37"/>
      <c r="C6" s="59" t="s">
        <v>145</v>
      </c>
      <c r="D6" s="59" t="s">
        <v>145</v>
      </c>
      <c r="E6" s="59" t="s">
        <v>145</v>
      </c>
      <c r="F6" s="59" t="s">
        <v>145</v>
      </c>
      <c r="G6" s="59" t="s">
        <v>145</v>
      </c>
      <c r="H6" s="59" t="s">
        <v>145</v>
      </c>
      <c r="I6" s="59" t="s">
        <v>145</v>
      </c>
      <c r="J6" s="59" t="s">
        <v>145</v>
      </c>
      <c r="K6" s="59" t="s">
        <v>145</v>
      </c>
      <c r="L6" s="59" t="s">
        <v>145</v>
      </c>
      <c r="M6" s="59" t="s">
        <v>145</v>
      </c>
      <c r="N6" s="59" t="s">
        <v>145</v>
      </c>
    </row>
    <row r="7" spans="1:17" x14ac:dyDescent="0.4">
      <c r="A7">
        <v>1</v>
      </c>
      <c r="B7" s="37" t="s">
        <v>169</v>
      </c>
      <c r="C7" s="35">
        <f>D7+E7</f>
        <v>11</v>
      </c>
      <c r="D7" s="35">
        <f>F7+G7</f>
        <v>11</v>
      </c>
      <c r="E7" s="35">
        <f>I7+H7</f>
        <v>0</v>
      </c>
      <c r="F7" s="158">
        <v>11</v>
      </c>
      <c r="G7" s="158">
        <v>0</v>
      </c>
      <c r="H7" s="158">
        <v>0</v>
      </c>
      <c r="I7" s="158">
        <v>0</v>
      </c>
      <c r="J7" s="35">
        <f>SUM(F7:I7)</f>
        <v>11</v>
      </c>
      <c r="K7" s="60">
        <f>IFERROR(H7/$H$24,0)</f>
        <v>0</v>
      </c>
      <c r="L7" s="60">
        <f>IFERROR(I7/$I$24,0)</f>
        <v>0</v>
      </c>
      <c r="M7" s="60">
        <f>IFERROR(E7/$C$24,0)</f>
        <v>0</v>
      </c>
      <c r="N7" s="60">
        <f>IFERROR(E7/$E$24,0)</f>
        <v>0</v>
      </c>
    </row>
    <row r="8" spans="1:17" x14ac:dyDescent="0.4">
      <c r="A8">
        <f>+A7+1</f>
        <v>2</v>
      </c>
      <c r="B8" s="37" t="s">
        <v>22</v>
      </c>
      <c r="C8" s="35">
        <f t="shared" ref="C8:C23" si="0">D8+E8</f>
        <v>44</v>
      </c>
      <c r="D8" s="35">
        <f t="shared" ref="D8:D23" si="1">F8+G8</f>
        <v>34</v>
      </c>
      <c r="E8" s="35">
        <f t="shared" ref="E8:E23" si="2">I8+H8</f>
        <v>10</v>
      </c>
      <c r="F8" s="158">
        <v>1</v>
      </c>
      <c r="G8" s="158">
        <v>33</v>
      </c>
      <c r="H8" s="158">
        <v>1</v>
      </c>
      <c r="I8" s="158">
        <v>9</v>
      </c>
      <c r="J8" s="35">
        <f>SUM(F8:I8)</f>
        <v>44</v>
      </c>
      <c r="K8" s="60">
        <f t="shared" ref="K8:K23" si="3">IFERROR(H8/$H$24,0)</f>
        <v>0.05</v>
      </c>
      <c r="L8" s="60">
        <f t="shared" ref="L8:L23" si="4">IFERROR(I8/$I$24,0)</f>
        <v>0.2</v>
      </c>
      <c r="M8" s="60">
        <f t="shared" ref="M8:M23" si="5">IFERROR(E8/$C$24,0)</f>
        <v>2.3752969121140142E-2</v>
      </c>
      <c r="N8" s="60">
        <f t="shared" ref="N8:N23" si="6">IFERROR(E8/$E$24,0)</f>
        <v>0.15384615384615385</v>
      </c>
    </row>
    <row r="9" spans="1:17" x14ac:dyDescent="0.4">
      <c r="A9">
        <f t="shared" ref="A9:A22" si="7">+A8+1</f>
        <v>3</v>
      </c>
      <c r="B9" s="37" t="s">
        <v>21</v>
      </c>
      <c r="C9" s="35">
        <f t="shared" si="0"/>
        <v>18</v>
      </c>
      <c r="D9" s="35">
        <f t="shared" si="1"/>
        <v>15</v>
      </c>
      <c r="E9" s="35">
        <f t="shared" si="2"/>
        <v>3</v>
      </c>
      <c r="F9" s="158">
        <v>0</v>
      </c>
      <c r="G9" s="158">
        <v>15</v>
      </c>
      <c r="H9" s="158">
        <v>0</v>
      </c>
      <c r="I9" s="158">
        <v>3</v>
      </c>
      <c r="J9" s="35">
        <f>SUM(F9:I9)</f>
        <v>18</v>
      </c>
      <c r="K9" s="60">
        <f t="shared" si="3"/>
        <v>0</v>
      </c>
      <c r="L9" s="60">
        <f t="shared" si="4"/>
        <v>6.6666666666666666E-2</v>
      </c>
      <c r="M9" s="60">
        <f t="shared" si="5"/>
        <v>7.1258907363420431E-3</v>
      </c>
      <c r="N9" s="60">
        <f t="shared" si="6"/>
        <v>4.6153846153846156E-2</v>
      </c>
    </row>
    <row r="10" spans="1:17" x14ac:dyDescent="0.4">
      <c r="A10">
        <f t="shared" si="7"/>
        <v>4</v>
      </c>
      <c r="B10" s="37" t="s">
        <v>20</v>
      </c>
      <c r="C10" s="35">
        <f t="shared" si="0"/>
        <v>40</v>
      </c>
      <c r="D10" s="35">
        <f t="shared" si="1"/>
        <v>27</v>
      </c>
      <c r="E10" s="35">
        <f t="shared" si="2"/>
        <v>13</v>
      </c>
      <c r="F10" s="158">
        <v>0</v>
      </c>
      <c r="G10" s="158">
        <v>27</v>
      </c>
      <c r="H10" s="158">
        <v>0</v>
      </c>
      <c r="I10" s="158">
        <v>13</v>
      </c>
      <c r="J10" s="35">
        <f>SUM(F10:I10)</f>
        <v>40</v>
      </c>
      <c r="K10" s="60">
        <f t="shared" si="3"/>
        <v>0</v>
      </c>
      <c r="L10" s="60">
        <f t="shared" si="4"/>
        <v>0.28888888888888886</v>
      </c>
      <c r="M10" s="60">
        <f t="shared" si="5"/>
        <v>3.0878859857482184E-2</v>
      </c>
      <c r="N10" s="60">
        <f t="shared" si="6"/>
        <v>0.2</v>
      </c>
    </row>
    <row r="11" spans="1:17" x14ac:dyDescent="0.4">
      <c r="A11">
        <f t="shared" si="7"/>
        <v>5</v>
      </c>
      <c r="B11" s="37" t="s">
        <v>170</v>
      </c>
      <c r="C11" s="35">
        <f t="shared" si="0"/>
        <v>28</v>
      </c>
      <c r="D11" s="35">
        <f t="shared" si="1"/>
        <v>28</v>
      </c>
      <c r="E11" s="35">
        <f t="shared" si="2"/>
        <v>0</v>
      </c>
      <c r="F11" s="158">
        <v>21</v>
      </c>
      <c r="G11" s="158">
        <v>7</v>
      </c>
      <c r="H11" s="158">
        <v>0</v>
      </c>
      <c r="I11" s="158">
        <v>0</v>
      </c>
      <c r="J11" s="35">
        <f t="shared" ref="J11:J23" si="8">SUM(F11:I11)</f>
        <v>28</v>
      </c>
      <c r="K11" s="60">
        <f t="shared" si="3"/>
        <v>0</v>
      </c>
      <c r="L11" s="60">
        <f t="shared" si="4"/>
        <v>0</v>
      </c>
      <c r="M11" s="60">
        <f t="shared" si="5"/>
        <v>0</v>
      </c>
      <c r="N11" s="60">
        <f t="shared" si="6"/>
        <v>0</v>
      </c>
    </row>
    <row r="12" spans="1:17" x14ac:dyDescent="0.4">
      <c r="A12">
        <f t="shared" si="7"/>
        <v>6</v>
      </c>
      <c r="B12" s="37" t="s">
        <v>19</v>
      </c>
      <c r="C12" s="35">
        <f t="shared" si="0"/>
        <v>12</v>
      </c>
      <c r="D12" s="35">
        <f t="shared" si="1"/>
        <v>11</v>
      </c>
      <c r="E12" s="35">
        <f t="shared" si="2"/>
        <v>1</v>
      </c>
      <c r="F12" s="158">
        <v>4</v>
      </c>
      <c r="G12" s="158">
        <v>7</v>
      </c>
      <c r="H12" s="158">
        <v>1</v>
      </c>
      <c r="I12" s="158">
        <v>0</v>
      </c>
      <c r="J12" s="35">
        <f t="shared" si="8"/>
        <v>12</v>
      </c>
      <c r="K12" s="60">
        <f t="shared" si="3"/>
        <v>0.05</v>
      </c>
      <c r="L12" s="60">
        <f t="shared" si="4"/>
        <v>0</v>
      </c>
      <c r="M12" s="60">
        <f t="shared" si="5"/>
        <v>2.3752969121140144E-3</v>
      </c>
      <c r="N12" s="60">
        <f t="shared" si="6"/>
        <v>1.5384615384615385E-2</v>
      </c>
    </row>
    <row r="13" spans="1:17" x14ac:dyDescent="0.4">
      <c r="A13">
        <f t="shared" si="7"/>
        <v>7</v>
      </c>
      <c r="B13" s="37" t="s">
        <v>235</v>
      </c>
      <c r="C13" s="35">
        <f t="shared" si="0"/>
        <v>18</v>
      </c>
      <c r="D13" s="35">
        <f t="shared" si="1"/>
        <v>18</v>
      </c>
      <c r="E13" s="35">
        <f t="shared" si="2"/>
        <v>0</v>
      </c>
      <c r="F13" s="158">
        <v>18</v>
      </c>
      <c r="G13" s="158">
        <v>0</v>
      </c>
      <c r="H13" s="158">
        <v>0</v>
      </c>
      <c r="I13" s="158">
        <v>0</v>
      </c>
      <c r="J13" s="35">
        <f t="shared" si="8"/>
        <v>18</v>
      </c>
      <c r="K13" s="60">
        <f t="shared" si="3"/>
        <v>0</v>
      </c>
      <c r="L13" s="60">
        <f t="shared" si="4"/>
        <v>0</v>
      </c>
      <c r="M13" s="60">
        <f t="shared" si="5"/>
        <v>0</v>
      </c>
      <c r="N13" s="60">
        <f t="shared" si="6"/>
        <v>0</v>
      </c>
    </row>
    <row r="14" spans="1:17" x14ac:dyDescent="0.4">
      <c r="A14">
        <f t="shared" si="7"/>
        <v>8</v>
      </c>
      <c r="B14" s="37" t="s">
        <v>514</v>
      </c>
      <c r="C14" s="35">
        <f t="shared" si="0"/>
        <v>33</v>
      </c>
      <c r="D14" s="35">
        <f t="shared" si="1"/>
        <v>33</v>
      </c>
      <c r="E14" s="35">
        <f t="shared" si="2"/>
        <v>0</v>
      </c>
      <c r="F14" s="158">
        <v>17</v>
      </c>
      <c r="G14" s="158">
        <v>16</v>
      </c>
      <c r="H14" s="158">
        <v>0</v>
      </c>
      <c r="I14" s="158">
        <v>0</v>
      </c>
      <c r="J14" s="35">
        <f t="shared" si="8"/>
        <v>33</v>
      </c>
      <c r="K14" s="60">
        <f t="shared" si="3"/>
        <v>0</v>
      </c>
      <c r="L14" s="60">
        <f t="shared" si="4"/>
        <v>0</v>
      </c>
      <c r="M14" s="60">
        <f t="shared" si="5"/>
        <v>0</v>
      </c>
      <c r="N14" s="60">
        <f t="shared" si="6"/>
        <v>0</v>
      </c>
    </row>
    <row r="15" spans="1:17" x14ac:dyDescent="0.4">
      <c r="A15">
        <f t="shared" si="7"/>
        <v>9</v>
      </c>
      <c r="B15" s="37" t="s">
        <v>519</v>
      </c>
      <c r="C15" s="35">
        <f t="shared" si="0"/>
        <v>42</v>
      </c>
      <c r="D15" s="35">
        <f t="shared" si="1"/>
        <v>42</v>
      </c>
      <c r="E15" s="35">
        <f t="shared" si="2"/>
        <v>0</v>
      </c>
      <c r="F15" s="158">
        <v>30</v>
      </c>
      <c r="G15" s="158">
        <v>12</v>
      </c>
      <c r="H15" s="158">
        <v>0</v>
      </c>
      <c r="I15" s="158">
        <v>0</v>
      </c>
      <c r="J15" s="35">
        <f>SUM(F15:I15)</f>
        <v>42</v>
      </c>
      <c r="K15" s="60">
        <f t="shared" si="3"/>
        <v>0</v>
      </c>
      <c r="L15" s="60">
        <f t="shared" si="4"/>
        <v>0</v>
      </c>
      <c r="M15" s="60">
        <f t="shared" si="5"/>
        <v>0</v>
      </c>
      <c r="N15" s="60">
        <f t="shared" si="6"/>
        <v>0</v>
      </c>
    </row>
    <row r="16" spans="1:17" x14ac:dyDescent="0.4">
      <c r="A16">
        <f t="shared" si="7"/>
        <v>10</v>
      </c>
      <c r="B16" s="37" t="s">
        <v>515</v>
      </c>
      <c r="C16" s="35">
        <f t="shared" si="0"/>
        <v>13</v>
      </c>
      <c r="D16" s="35">
        <f t="shared" si="1"/>
        <v>13</v>
      </c>
      <c r="E16" s="35">
        <f t="shared" si="2"/>
        <v>0</v>
      </c>
      <c r="F16" s="158">
        <v>13</v>
      </c>
      <c r="G16" s="158">
        <v>0</v>
      </c>
      <c r="H16" s="158">
        <v>0</v>
      </c>
      <c r="I16" s="158">
        <v>0</v>
      </c>
      <c r="J16" s="35">
        <f t="shared" si="8"/>
        <v>13</v>
      </c>
      <c r="K16" s="60">
        <f t="shared" si="3"/>
        <v>0</v>
      </c>
      <c r="L16" s="60">
        <f t="shared" si="4"/>
        <v>0</v>
      </c>
      <c r="M16" s="60">
        <f t="shared" si="5"/>
        <v>0</v>
      </c>
      <c r="N16" s="60">
        <f t="shared" si="6"/>
        <v>0</v>
      </c>
    </row>
    <row r="17" spans="1:15" x14ac:dyDescent="0.4">
      <c r="A17">
        <f t="shared" si="7"/>
        <v>11</v>
      </c>
      <c r="B17" s="37" t="s">
        <v>516</v>
      </c>
      <c r="C17" s="35">
        <f t="shared" si="0"/>
        <v>23</v>
      </c>
      <c r="D17" s="35">
        <f t="shared" si="1"/>
        <v>23</v>
      </c>
      <c r="E17" s="35">
        <f t="shared" si="2"/>
        <v>0</v>
      </c>
      <c r="F17" s="158">
        <v>23</v>
      </c>
      <c r="G17" s="158">
        <v>0</v>
      </c>
      <c r="H17" s="158">
        <v>0</v>
      </c>
      <c r="I17" s="158">
        <v>0</v>
      </c>
      <c r="J17" s="35">
        <f t="shared" si="8"/>
        <v>23</v>
      </c>
      <c r="K17" s="60">
        <f t="shared" si="3"/>
        <v>0</v>
      </c>
      <c r="L17" s="60">
        <f t="shared" si="4"/>
        <v>0</v>
      </c>
      <c r="M17" s="60">
        <f t="shared" si="5"/>
        <v>0</v>
      </c>
      <c r="N17" s="60">
        <f t="shared" si="6"/>
        <v>0</v>
      </c>
    </row>
    <row r="18" spans="1:15" x14ac:dyDescent="0.4">
      <c r="A18">
        <f t="shared" si="7"/>
        <v>12</v>
      </c>
      <c r="B18" s="37" t="s">
        <v>36</v>
      </c>
      <c r="C18" s="35">
        <f t="shared" si="0"/>
        <v>27</v>
      </c>
      <c r="D18" s="35">
        <f t="shared" si="1"/>
        <v>9</v>
      </c>
      <c r="E18" s="35">
        <f t="shared" si="2"/>
        <v>18</v>
      </c>
      <c r="F18" s="158">
        <v>9</v>
      </c>
      <c r="G18" s="158">
        <v>0</v>
      </c>
      <c r="H18" s="158">
        <v>18</v>
      </c>
      <c r="I18" s="158">
        <v>0</v>
      </c>
      <c r="J18" s="35">
        <f t="shared" si="8"/>
        <v>27</v>
      </c>
      <c r="K18" s="60">
        <f t="shared" si="3"/>
        <v>0.9</v>
      </c>
      <c r="L18" s="60">
        <f t="shared" si="4"/>
        <v>0</v>
      </c>
      <c r="M18" s="60">
        <f t="shared" si="5"/>
        <v>4.2755344418052253E-2</v>
      </c>
      <c r="N18" s="60">
        <f t="shared" si="6"/>
        <v>0.27692307692307694</v>
      </c>
    </row>
    <row r="19" spans="1:15" x14ac:dyDescent="0.4">
      <c r="A19">
        <f t="shared" si="7"/>
        <v>13</v>
      </c>
      <c r="B19" s="37" t="s">
        <v>517</v>
      </c>
      <c r="C19" s="35">
        <f t="shared" si="0"/>
        <v>8</v>
      </c>
      <c r="D19" s="35">
        <f t="shared" si="1"/>
        <v>8</v>
      </c>
      <c r="E19" s="35">
        <f t="shared" si="2"/>
        <v>0</v>
      </c>
      <c r="F19" s="158">
        <v>2</v>
      </c>
      <c r="G19" s="158">
        <v>6</v>
      </c>
      <c r="H19" s="158">
        <v>0</v>
      </c>
      <c r="I19" s="158">
        <v>0</v>
      </c>
      <c r="J19" s="35">
        <f t="shared" si="8"/>
        <v>8</v>
      </c>
      <c r="K19" s="60">
        <f t="shared" si="3"/>
        <v>0</v>
      </c>
      <c r="L19" s="60">
        <f t="shared" si="4"/>
        <v>0</v>
      </c>
      <c r="M19" s="60">
        <f t="shared" si="5"/>
        <v>0</v>
      </c>
      <c r="N19" s="60">
        <f t="shared" si="6"/>
        <v>0</v>
      </c>
    </row>
    <row r="20" spans="1:15" x14ac:dyDescent="0.4">
      <c r="A20">
        <f t="shared" si="7"/>
        <v>14</v>
      </c>
      <c r="B20" s="37" t="s">
        <v>171</v>
      </c>
      <c r="C20" s="35">
        <f t="shared" si="0"/>
        <v>47</v>
      </c>
      <c r="D20" s="35">
        <f t="shared" si="1"/>
        <v>47</v>
      </c>
      <c r="E20" s="35">
        <f t="shared" si="2"/>
        <v>0</v>
      </c>
      <c r="F20" s="158">
        <v>0</v>
      </c>
      <c r="G20" s="158">
        <v>47</v>
      </c>
      <c r="H20" s="158">
        <v>0</v>
      </c>
      <c r="I20" s="158">
        <v>0</v>
      </c>
      <c r="J20" s="35">
        <f>SUM(F20:I20)</f>
        <v>47</v>
      </c>
      <c r="K20" s="60">
        <f t="shared" si="3"/>
        <v>0</v>
      </c>
      <c r="L20" s="60">
        <f t="shared" si="4"/>
        <v>0</v>
      </c>
      <c r="M20" s="60">
        <f t="shared" si="5"/>
        <v>0</v>
      </c>
      <c r="N20" s="60">
        <f t="shared" si="6"/>
        <v>0</v>
      </c>
    </row>
    <row r="21" spans="1:15" x14ac:dyDescent="0.4">
      <c r="A21">
        <f t="shared" si="7"/>
        <v>15</v>
      </c>
      <c r="B21" s="37" t="s">
        <v>504</v>
      </c>
      <c r="C21" s="35">
        <f t="shared" si="0"/>
        <v>42</v>
      </c>
      <c r="D21" s="35">
        <f t="shared" si="1"/>
        <v>22</v>
      </c>
      <c r="E21" s="35">
        <f t="shared" si="2"/>
        <v>20</v>
      </c>
      <c r="F21" s="158">
        <v>0</v>
      </c>
      <c r="G21" s="158">
        <v>22</v>
      </c>
      <c r="H21" s="158">
        <v>0</v>
      </c>
      <c r="I21" s="158">
        <v>20</v>
      </c>
      <c r="J21" s="35">
        <f>SUM(F21:I21)</f>
        <v>42</v>
      </c>
      <c r="K21" s="60">
        <f t="shared" si="3"/>
        <v>0</v>
      </c>
      <c r="L21" s="60">
        <f t="shared" si="4"/>
        <v>0.44444444444444442</v>
      </c>
      <c r="M21" s="60">
        <f t="shared" si="5"/>
        <v>4.7505938242280284E-2</v>
      </c>
      <c r="N21" s="60">
        <f t="shared" si="6"/>
        <v>0.30769230769230771</v>
      </c>
    </row>
    <row r="22" spans="1:15" x14ac:dyDescent="0.4">
      <c r="A22">
        <f t="shared" si="7"/>
        <v>16</v>
      </c>
      <c r="B22" s="37" t="s">
        <v>518</v>
      </c>
      <c r="C22" s="35">
        <f t="shared" si="0"/>
        <v>15</v>
      </c>
      <c r="D22" s="35">
        <f t="shared" si="1"/>
        <v>15</v>
      </c>
      <c r="E22" s="35">
        <f t="shared" si="2"/>
        <v>0</v>
      </c>
      <c r="F22" s="158">
        <v>15</v>
      </c>
      <c r="G22" s="158">
        <v>0</v>
      </c>
      <c r="H22" s="158">
        <v>0</v>
      </c>
      <c r="I22" s="158">
        <v>0</v>
      </c>
      <c r="J22" s="35">
        <f t="shared" si="8"/>
        <v>15</v>
      </c>
      <c r="K22" s="60">
        <f t="shared" si="3"/>
        <v>0</v>
      </c>
      <c r="L22" s="60">
        <f t="shared" si="4"/>
        <v>0</v>
      </c>
      <c r="M22" s="60">
        <f t="shared" si="5"/>
        <v>0</v>
      </c>
      <c r="N22" s="60">
        <f t="shared" si="6"/>
        <v>0</v>
      </c>
    </row>
    <row r="23" spans="1:15" x14ac:dyDescent="0.4">
      <c r="A23">
        <f>+A22+1</f>
        <v>17</v>
      </c>
      <c r="B23" s="37" t="s">
        <v>748</v>
      </c>
      <c r="C23" s="36">
        <f t="shared" si="0"/>
        <v>0</v>
      </c>
      <c r="D23" s="36">
        <f t="shared" si="1"/>
        <v>0</v>
      </c>
      <c r="E23" s="36">
        <f t="shared" si="2"/>
        <v>0</v>
      </c>
      <c r="F23" s="188"/>
      <c r="G23" s="188"/>
      <c r="H23" s="188"/>
      <c r="I23" s="188"/>
      <c r="J23" s="36">
        <f t="shared" si="8"/>
        <v>0</v>
      </c>
      <c r="K23" s="61">
        <f t="shared" si="3"/>
        <v>0</v>
      </c>
      <c r="L23" s="61">
        <f t="shared" si="4"/>
        <v>0</v>
      </c>
      <c r="M23" s="61">
        <f t="shared" si="5"/>
        <v>0</v>
      </c>
      <c r="N23" s="61">
        <f t="shared" si="6"/>
        <v>0</v>
      </c>
    </row>
    <row r="24" spans="1:15" x14ac:dyDescent="0.4">
      <c r="A24">
        <f t="shared" ref="A24:A34" si="9">+A23+1</f>
        <v>18</v>
      </c>
      <c r="B24" s="37" t="s">
        <v>0</v>
      </c>
      <c r="C24" s="35">
        <f t="shared" ref="C24:N24" si="10">SUM(C7:C23)</f>
        <v>421</v>
      </c>
      <c r="D24" s="35">
        <f t="shared" si="10"/>
        <v>356</v>
      </c>
      <c r="E24" s="35">
        <f t="shared" si="10"/>
        <v>65</v>
      </c>
      <c r="F24" s="35">
        <f t="shared" si="10"/>
        <v>164</v>
      </c>
      <c r="G24" s="35">
        <f t="shared" si="10"/>
        <v>192</v>
      </c>
      <c r="H24" s="35">
        <f t="shared" si="10"/>
        <v>20</v>
      </c>
      <c r="I24" s="35">
        <f t="shared" si="10"/>
        <v>45</v>
      </c>
      <c r="J24" s="35">
        <f t="shared" si="10"/>
        <v>421</v>
      </c>
      <c r="K24" s="60">
        <f t="shared" si="10"/>
        <v>1</v>
      </c>
      <c r="L24" s="60">
        <f t="shared" si="10"/>
        <v>1</v>
      </c>
      <c r="M24" s="60">
        <f t="shared" si="10"/>
        <v>0.15439429928741091</v>
      </c>
      <c r="N24" s="60">
        <f t="shared" si="10"/>
        <v>1</v>
      </c>
    </row>
    <row r="25" spans="1:15" x14ac:dyDescent="0.4">
      <c r="A25">
        <f t="shared" si="9"/>
        <v>19</v>
      </c>
      <c r="B25" s="37"/>
      <c r="C25" s="35"/>
      <c r="D25" s="60">
        <f>IFERROR(D24/$C$24,0)</f>
        <v>0.84560570071258911</v>
      </c>
      <c r="E25" s="60">
        <f t="shared" ref="E25:G25" si="11">IFERROR(E24/$C$24,0)</f>
        <v>0.15439429928741091</v>
      </c>
      <c r="F25" s="60">
        <f t="shared" si="11"/>
        <v>0.38954869358669836</v>
      </c>
      <c r="G25" s="60">
        <f t="shared" si="11"/>
        <v>0.45605700712589076</v>
      </c>
      <c r="H25" s="60">
        <f>IFERROR(H24/$E$24,0)</f>
        <v>0.30769230769230771</v>
      </c>
      <c r="I25" s="60">
        <f>IFERROR(I24/$E$24,0)</f>
        <v>0.69230769230769229</v>
      </c>
      <c r="J25" s="35"/>
      <c r="K25" s="60"/>
      <c r="L25" s="60"/>
      <c r="M25" s="60"/>
      <c r="N25" s="60"/>
    </row>
    <row r="26" spans="1:15" x14ac:dyDescent="0.4">
      <c r="A26">
        <f t="shared" si="9"/>
        <v>20</v>
      </c>
      <c r="B26" s="37"/>
      <c r="C26" s="60"/>
      <c r="D26" s="60"/>
      <c r="E26" s="60"/>
      <c r="F26" s="60"/>
      <c r="G26" s="60"/>
      <c r="H26" s="60"/>
      <c r="I26" s="35"/>
      <c r="J26" s="35"/>
      <c r="K26" s="60"/>
      <c r="L26" s="60"/>
      <c r="M26" s="60"/>
      <c r="N26" s="60"/>
    </row>
    <row r="27" spans="1:15" x14ac:dyDescent="0.4">
      <c r="A27">
        <f t="shared" si="9"/>
        <v>21</v>
      </c>
      <c r="B27" s="37"/>
      <c r="C27" s="211" t="s">
        <v>525</v>
      </c>
      <c r="D27" s="211"/>
      <c r="E27" s="211" t="s">
        <v>22</v>
      </c>
      <c r="F27" s="211"/>
      <c r="G27" s="211" t="s">
        <v>19</v>
      </c>
      <c r="H27" s="211"/>
      <c r="I27" s="211" t="s">
        <v>36</v>
      </c>
      <c r="J27" s="211"/>
      <c r="K27" s="211" t="s">
        <v>748</v>
      </c>
      <c r="L27" s="211"/>
      <c r="M27" s="211" t="s">
        <v>0</v>
      </c>
      <c r="N27" s="211"/>
      <c r="O27" s="20"/>
    </row>
    <row r="28" spans="1:15" x14ac:dyDescent="0.4">
      <c r="A28">
        <f t="shared" si="9"/>
        <v>22</v>
      </c>
      <c r="B28" s="37"/>
      <c r="C28" s="212" t="s">
        <v>539</v>
      </c>
      <c r="D28" s="212"/>
      <c r="E28" s="212" t="s">
        <v>539</v>
      </c>
      <c r="F28" s="212"/>
      <c r="G28" s="212" t="s">
        <v>539</v>
      </c>
      <c r="H28" s="212"/>
      <c r="I28" s="212" t="s">
        <v>539</v>
      </c>
      <c r="J28" s="212"/>
      <c r="K28" s="212" t="s">
        <v>539</v>
      </c>
      <c r="L28" s="212"/>
      <c r="M28" s="212" t="s">
        <v>526</v>
      </c>
      <c r="N28" s="212"/>
      <c r="O28" s="13"/>
    </row>
    <row r="29" spans="1:15" x14ac:dyDescent="0.4">
      <c r="A29">
        <f t="shared" si="9"/>
        <v>23</v>
      </c>
      <c r="B29" s="37"/>
      <c r="C29" s="20" t="s">
        <v>26</v>
      </c>
      <c r="D29" s="20" t="s">
        <v>34</v>
      </c>
      <c r="E29" s="20" t="s">
        <v>26</v>
      </c>
      <c r="F29" s="20" t="s">
        <v>34</v>
      </c>
      <c r="G29" s="20" t="s">
        <v>26</v>
      </c>
      <c r="H29" s="20" t="s">
        <v>34</v>
      </c>
      <c r="I29" s="20" t="s">
        <v>26</v>
      </c>
      <c r="J29" s="20" t="s">
        <v>34</v>
      </c>
      <c r="K29" s="20" t="s">
        <v>26</v>
      </c>
      <c r="L29" s="20" t="s">
        <v>34</v>
      </c>
      <c r="M29" s="20" t="s">
        <v>26</v>
      </c>
      <c r="N29" s="20" t="s">
        <v>34</v>
      </c>
      <c r="O29" s="20" t="s">
        <v>0</v>
      </c>
    </row>
    <row r="30" spans="1:15" x14ac:dyDescent="0.4">
      <c r="A30">
        <f t="shared" si="9"/>
        <v>24</v>
      </c>
      <c r="B30" s="37"/>
      <c r="C30" s="13" t="s">
        <v>109</v>
      </c>
      <c r="D30" s="13" t="s">
        <v>109</v>
      </c>
      <c r="E30" s="13" t="s">
        <v>109</v>
      </c>
      <c r="F30" s="13" t="s">
        <v>109</v>
      </c>
      <c r="G30" s="13" t="s">
        <v>109</v>
      </c>
      <c r="H30" s="13" t="s">
        <v>109</v>
      </c>
      <c r="I30" s="13" t="s">
        <v>109</v>
      </c>
      <c r="J30" s="13" t="s">
        <v>109</v>
      </c>
      <c r="K30" s="13" t="s">
        <v>109</v>
      </c>
      <c r="L30" s="13" t="s">
        <v>109</v>
      </c>
      <c r="M30" s="13" t="s">
        <v>25</v>
      </c>
      <c r="N30" s="13" t="s">
        <v>25</v>
      </c>
      <c r="O30" s="13" t="s">
        <v>25</v>
      </c>
    </row>
    <row r="31" spans="1:15" x14ac:dyDescent="0.4">
      <c r="A31">
        <f t="shared" si="9"/>
        <v>25</v>
      </c>
      <c r="B31" s="37" t="s">
        <v>172</v>
      </c>
      <c r="C31" s="35">
        <f>+F24+H24-E31-G31-I31-K31</f>
        <v>164</v>
      </c>
      <c r="D31" s="35">
        <f>+G24+I24-F31-H31-J31-L31</f>
        <v>228</v>
      </c>
      <c r="E31" s="35">
        <f>+H8</f>
        <v>1</v>
      </c>
      <c r="F31" s="35">
        <f>+I8</f>
        <v>9</v>
      </c>
      <c r="G31" s="35">
        <f>+H12</f>
        <v>1</v>
      </c>
      <c r="H31" s="35">
        <f>+I12</f>
        <v>0</v>
      </c>
      <c r="I31" s="35">
        <f>+H18</f>
        <v>18</v>
      </c>
      <c r="J31" s="35">
        <f>+I18</f>
        <v>0</v>
      </c>
      <c r="K31" s="35">
        <f>+H23</f>
        <v>0</v>
      </c>
      <c r="L31" s="35">
        <f>+I23</f>
        <v>0</v>
      </c>
      <c r="M31" s="35">
        <f>+K31+I31+G31+E31+C31</f>
        <v>184</v>
      </c>
      <c r="N31" s="35">
        <f>+L31+J31+H31+F31+D31</f>
        <v>237</v>
      </c>
      <c r="O31" s="35">
        <f>+N31+M31</f>
        <v>421</v>
      </c>
    </row>
    <row r="32" spans="1:15" x14ac:dyDescent="0.4">
      <c r="A32">
        <f t="shared" si="9"/>
        <v>26</v>
      </c>
      <c r="B32" s="37" t="s">
        <v>527</v>
      </c>
      <c r="C32" s="60">
        <f>IFERROR(C31/$O$31,0)</f>
        <v>0.38954869358669836</v>
      </c>
      <c r="D32" s="60">
        <f t="shared" ref="D32:O32" si="12">IFERROR(D31/$O$31,0)</f>
        <v>0.54156769596199528</v>
      </c>
      <c r="E32" s="60">
        <f>IFERROR(E31/$O$31,0)</f>
        <v>2.3752969121140144E-3</v>
      </c>
      <c r="F32" s="60">
        <f t="shared" si="12"/>
        <v>2.1377672209026127E-2</v>
      </c>
      <c r="G32" s="60">
        <f t="shared" si="12"/>
        <v>2.3752969121140144E-3</v>
      </c>
      <c r="H32" s="60">
        <f t="shared" si="12"/>
        <v>0</v>
      </c>
      <c r="I32" s="60">
        <f t="shared" si="12"/>
        <v>4.2755344418052253E-2</v>
      </c>
      <c r="J32" s="60">
        <f t="shared" si="12"/>
        <v>0</v>
      </c>
      <c r="K32" s="60">
        <f t="shared" si="12"/>
        <v>0</v>
      </c>
      <c r="L32" s="60">
        <f t="shared" si="12"/>
        <v>0</v>
      </c>
      <c r="M32" s="60">
        <f t="shared" si="12"/>
        <v>0.43705463182897863</v>
      </c>
      <c r="N32" s="60">
        <f t="shared" si="12"/>
        <v>0.56294536817102137</v>
      </c>
      <c r="O32" s="60">
        <f t="shared" si="12"/>
        <v>1</v>
      </c>
    </row>
    <row r="33" spans="1:12" x14ac:dyDescent="0.4">
      <c r="A33">
        <f t="shared" si="9"/>
        <v>27</v>
      </c>
      <c r="B33" s="37"/>
      <c r="C33" s="60"/>
      <c r="D33" s="60"/>
      <c r="E33" s="60"/>
      <c r="F33" s="60"/>
      <c r="G33" s="60"/>
      <c r="H33" s="60"/>
      <c r="I33" s="35"/>
      <c r="J33" s="35"/>
      <c r="K33" s="60"/>
      <c r="L33" s="60"/>
    </row>
    <row r="34" spans="1:12" x14ac:dyDescent="0.4">
      <c r="A34">
        <f t="shared" si="9"/>
        <v>28</v>
      </c>
      <c r="B34" s="37" t="s">
        <v>528</v>
      </c>
      <c r="C34" s="60">
        <f>IFERROR(+C31/($C$31+$D$31),0)</f>
        <v>0.41836734693877553</v>
      </c>
      <c r="D34" s="60">
        <f>IFERROR(+D31/($C$31+$D$31),0)</f>
        <v>0.58163265306122447</v>
      </c>
      <c r="E34" s="60">
        <f>IFERROR(+E31/($E$31+$F$31),0)</f>
        <v>0.1</v>
      </c>
      <c r="F34" s="60">
        <f>IFERROR(+F31/($E$31+$F$31),0)</f>
        <v>0.9</v>
      </c>
      <c r="G34" s="60">
        <f>IFERROR(+G31/($G$31+$H$31),0)</f>
        <v>1</v>
      </c>
      <c r="H34" s="60">
        <f>IFERROR(+H31/($G$31+$H$31),0)</f>
        <v>0</v>
      </c>
      <c r="I34" s="60">
        <f>IFERROR(+I31/($I$31+$J$31),0)</f>
        <v>1</v>
      </c>
      <c r="J34" s="60">
        <f>IFERROR(+J31/($I$31+$J$31),0)</f>
        <v>0</v>
      </c>
      <c r="K34" s="60">
        <f>+IFERROR(K31/($K$31+$L$31),0)</f>
        <v>0</v>
      </c>
      <c r="L34" s="60">
        <f>+IFERROR(L31/($K$31+$L$31),0)</f>
        <v>0</v>
      </c>
    </row>
    <row r="35" spans="1:12" x14ac:dyDescent="0.4">
      <c r="A35" s="6" t="s">
        <v>240</v>
      </c>
    </row>
    <row r="39" spans="1:12" x14ac:dyDescent="0.4">
      <c r="G39" s="37"/>
    </row>
    <row r="40" spans="1:12" x14ac:dyDescent="0.4">
      <c r="G40" s="37"/>
    </row>
    <row r="41" spans="1:12" x14ac:dyDescent="0.4">
      <c r="G41" s="37"/>
    </row>
    <row r="42" spans="1:12" x14ac:dyDescent="0.4">
      <c r="G42" s="37"/>
    </row>
    <row r="43" spans="1:12" x14ac:dyDescent="0.4">
      <c r="G43" s="37"/>
    </row>
    <row r="44" spans="1:12" x14ac:dyDescent="0.4">
      <c r="G44" s="37"/>
    </row>
    <row r="45" spans="1:12" x14ac:dyDescent="0.4">
      <c r="G45" s="37"/>
    </row>
    <row r="46" spans="1:12" x14ac:dyDescent="0.4">
      <c r="G46" s="37"/>
    </row>
    <row r="47" spans="1:12" x14ac:dyDescent="0.4">
      <c r="G47" s="37"/>
    </row>
    <row r="48" spans="1:12" x14ac:dyDescent="0.4">
      <c r="G48" s="37"/>
    </row>
    <row r="49" spans="7:7" x14ac:dyDescent="0.4">
      <c r="G49" s="37"/>
    </row>
    <row r="50" spans="7:7" x14ac:dyDescent="0.4">
      <c r="G50" s="37"/>
    </row>
    <row r="51" spans="7:7" x14ac:dyDescent="0.4">
      <c r="G51" s="37"/>
    </row>
    <row r="52" spans="7:7" x14ac:dyDescent="0.4">
      <c r="G52" s="37"/>
    </row>
    <row r="53" spans="7:7" x14ac:dyDescent="0.4">
      <c r="G53" s="37"/>
    </row>
    <row r="54" spans="7:7" x14ac:dyDescent="0.4">
      <c r="G54" s="37"/>
    </row>
  </sheetData>
  <sortState xmlns:xlrd2="http://schemas.microsoft.com/office/spreadsheetml/2017/richdata2" ref="F38:F53">
    <sortCondition ref="F38"/>
  </sortState>
  <mergeCells count="12">
    <mergeCell ref="K27:L27"/>
    <mergeCell ref="K28:L28"/>
    <mergeCell ref="M27:N27"/>
    <mergeCell ref="M28:N28"/>
    <mergeCell ref="C28:D28"/>
    <mergeCell ref="C27:D27"/>
    <mergeCell ref="E27:F27"/>
    <mergeCell ref="E28:F28"/>
    <mergeCell ref="G27:H27"/>
    <mergeCell ref="G28:H28"/>
    <mergeCell ref="I27:J27"/>
    <mergeCell ref="I28:J28"/>
  </mergeCells>
  <printOptions horizontalCentered="1"/>
  <pageMargins left="0.5" right="0.5" top="1" bottom="1" header="0.5" footer="0.5"/>
  <pageSetup scale="73" orientation="landscape" r:id="rId1"/>
  <headerFooter>
    <oddHeader>&amp;RSchedule H-1.0</oddHeader>
  </headerFooter>
  <ignoredErrors>
    <ignoredError sqref="J7:J23"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AT418"/>
  <sheetViews>
    <sheetView zoomScaleNormal="100" workbookViewId="0">
      <pane xSplit="5" ySplit="8" topLeftCell="F9" activePane="bottomRight" state="frozen"/>
      <selection pane="topRight" activeCell="F1" sqref="F1"/>
      <selection pane="bottomLeft" activeCell="A9" sqref="A9"/>
      <selection pane="bottomRight" activeCell="F9" sqref="F9"/>
    </sheetView>
  </sheetViews>
  <sheetFormatPr defaultColWidth="9.15234375" defaultRowHeight="14.6" x14ac:dyDescent="0.4"/>
  <cols>
    <col min="1" max="1" width="7" customWidth="1"/>
    <col min="2" max="2" width="9.15234375" customWidth="1"/>
    <col min="3" max="3" width="67.23046875" customWidth="1"/>
    <col min="4" max="4" width="16.3828125" bestFit="1" customWidth="1"/>
    <col min="5" max="5" width="14.69140625" bestFit="1" customWidth="1"/>
    <col min="6" max="6" width="5.84375" style="46" bestFit="1" customWidth="1"/>
    <col min="7" max="7" width="14.53515625" customWidth="1"/>
    <col min="8" max="8" width="14.15234375" customWidth="1"/>
    <col min="9" max="9" width="15.15234375" customWidth="1"/>
    <col min="10" max="10" width="13.3828125" customWidth="1"/>
    <col min="11" max="11" width="14.69140625" bestFit="1" customWidth="1"/>
    <col min="12" max="12" width="6.69140625" style="46" hidden="1" customWidth="1"/>
    <col min="13" max="13" width="2.15234375" customWidth="1"/>
    <col min="14" max="14" width="6.53515625" style="46" bestFit="1" customWidth="1"/>
    <col min="15" max="16" width="10.69140625" customWidth="1"/>
    <col min="17" max="17" width="12.23046875" bestFit="1" customWidth="1"/>
    <col min="18" max="18" width="10.69140625" customWidth="1"/>
    <col min="19" max="19" width="12.23046875" bestFit="1" customWidth="1"/>
    <col min="20" max="22" width="10.69140625" customWidth="1"/>
    <col min="23" max="23" width="14.69140625" bestFit="1" customWidth="1"/>
    <col min="24" max="24" width="2.15234375" customWidth="1"/>
    <col min="25" max="25" width="13.23046875" bestFit="1" customWidth="1"/>
    <col min="26" max="26" width="12.15234375" bestFit="1" customWidth="1"/>
    <col min="27" max="27" width="14.69140625" bestFit="1" customWidth="1"/>
    <col min="28" max="28" width="9.53515625" style="46" hidden="1" customWidth="1"/>
    <col min="29" max="29" width="2.15234375" customWidth="1"/>
    <col min="30" max="30" width="6.53515625" style="46" bestFit="1" customWidth="1"/>
    <col min="31" max="31" width="11.69140625" bestFit="1" customWidth="1"/>
    <col min="32" max="32" width="13" bestFit="1" customWidth="1"/>
    <col min="33" max="33" width="12.53515625" bestFit="1" customWidth="1"/>
    <col min="34" max="34" width="13" bestFit="1" customWidth="1"/>
    <col min="35" max="35" width="11.69140625" bestFit="1" customWidth="1"/>
    <col min="36" max="36" width="13" bestFit="1" customWidth="1"/>
    <col min="37" max="37" width="11.69140625" bestFit="1" customWidth="1"/>
    <col min="38" max="38" width="13" bestFit="1" customWidth="1"/>
    <col min="39" max="39" width="14.69140625" bestFit="1" customWidth="1"/>
    <col min="40" max="40" width="2.15234375" customWidth="1"/>
    <col min="41" max="41" width="13.23046875" bestFit="1" customWidth="1"/>
    <col min="42" max="42" width="11.84375" bestFit="1" customWidth="1"/>
    <col min="43" max="43" width="14.69140625" bestFit="1" customWidth="1"/>
    <col min="44" max="44" width="10.53515625" style="46" hidden="1" customWidth="1"/>
  </cols>
  <sheetData>
    <row r="1" spans="1:46" x14ac:dyDescent="0.4">
      <c r="B1" s="58"/>
      <c r="C1" s="58" t="s">
        <v>27</v>
      </c>
      <c r="D1" s="58"/>
      <c r="E1" s="58"/>
      <c r="F1" s="58"/>
      <c r="G1" s="58"/>
      <c r="H1" s="58"/>
      <c r="I1" s="58"/>
      <c r="J1" s="58"/>
      <c r="K1" s="58"/>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row>
    <row r="2" spans="1:46" x14ac:dyDescent="0.4">
      <c r="B2" s="58"/>
      <c r="C2" s="58" t="s">
        <v>1827</v>
      </c>
      <c r="D2" s="58"/>
      <c r="E2" s="58"/>
      <c r="F2" s="58"/>
      <c r="G2" s="58"/>
      <c r="H2" s="58"/>
      <c r="I2" s="58"/>
      <c r="J2" s="58"/>
      <c r="K2" s="58"/>
      <c r="L2"/>
      <c r="N2"/>
      <c r="X2" s="20"/>
      <c r="Y2" s="20"/>
      <c r="Z2" s="20"/>
      <c r="AA2" s="20"/>
      <c r="AB2" s="20"/>
      <c r="AC2" s="20"/>
      <c r="AD2" s="20"/>
      <c r="AE2" s="20"/>
      <c r="AF2" s="20"/>
      <c r="AG2" s="20"/>
      <c r="AH2" s="20"/>
      <c r="AI2" s="20"/>
      <c r="AJ2" s="20"/>
      <c r="AK2" s="20"/>
      <c r="AL2" s="20"/>
      <c r="AM2" s="20"/>
      <c r="AN2" s="20"/>
      <c r="AO2" s="20"/>
      <c r="AP2" s="20"/>
      <c r="AQ2" s="20"/>
      <c r="AR2" s="20"/>
    </row>
    <row r="4" spans="1:46" x14ac:dyDescent="0.4">
      <c r="B4" s="6" t="s">
        <v>830</v>
      </c>
      <c r="E4" s="20" t="s">
        <v>506</v>
      </c>
      <c r="F4" s="47" t="s">
        <v>507</v>
      </c>
      <c r="G4" s="20" t="s">
        <v>508</v>
      </c>
      <c r="H4" s="20" t="s">
        <v>509</v>
      </c>
      <c r="I4" s="20" t="s">
        <v>510</v>
      </c>
      <c r="J4" s="20" t="s">
        <v>511</v>
      </c>
      <c r="K4" s="20" t="s">
        <v>512</v>
      </c>
      <c r="L4" s="47"/>
      <c r="M4" s="20"/>
      <c r="N4" s="47" t="s">
        <v>513</v>
      </c>
      <c r="O4" s="47" t="s">
        <v>545</v>
      </c>
      <c r="P4" s="20" t="s">
        <v>546</v>
      </c>
      <c r="Q4" s="20" t="s">
        <v>547</v>
      </c>
      <c r="R4" s="20" t="s">
        <v>641</v>
      </c>
      <c r="S4" s="20" t="s">
        <v>642</v>
      </c>
      <c r="T4" s="20" t="s">
        <v>643</v>
      </c>
      <c r="U4" s="20" t="s">
        <v>644</v>
      </c>
      <c r="V4" s="20" t="s">
        <v>749</v>
      </c>
      <c r="W4" s="20" t="s">
        <v>683</v>
      </c>
      <c r="X4" s="20"/>
      <c r="Y4" s="20" t="s">
        <v>684</v>
      </c>
      <c r="Z4" s="20" t="s">
        <v>685</v>
      </c>
      <c r="AA4" s="20" t="s">
        <v>686</v>
      </c>
      <c r="AB4" s="47"/>
      <c r="AD4" s="47" t="s">
        <v>687</v>
      </c>
      <c r="AE4" s="47" t="s">
        <v>688</v>
      </c>
      <c r="AF4" s="20" t="s">
        <v>689</v>
      </c>
      <c r="AG4" s="20" t="s">
        <v>690</v>
      </c>
      <c r="AH4" s="20" t="s">
        <v>691</v>
      </c>
      <c r="AI4" s="20" t="s">
        <v>692</v>
      </c>
      <c r="AJ4" s="20" t="s">
        <v>693</v>
      </c>
      <c r="AK4" s="20" t="s">
        <v>735</v>
      </c>
      <c r="AL4" s="20" t="s">
        <v>736</v>
      </c>
      <c r="AM4" s="20" t="s">
        <v>750</v>
      </c>
      <c r="AO4" s="20" t="s">
        <v>751</v>
      </c>
      <c r="AP4" s="20" t="s">
        <v>752</v>
      </c>
      <c r="AQ4" s="20" t="s">
        <v>753</v>
      </c>
      <c r="AR4" s="47"/>
    </row>
    <row r="5" spans="1:46" x14ac:dyDescent="0.4">
      <c r="G5" s="211"/>
      <c r="H5" s="211"/>
      <c r="I5" s="211"/>
      <c r="J5" s="211"/>
      <c r="K5" s="20"/>
      <c r="W5" s="20"/>
      <c r="AM5" s="20"/>
    </row>
    <row r="6" spans="1:46" x14ac:dyDescent="0.4">
      <c r="G6" s="68" t="s">
        <v>645</v>
      </c>
      <c r="H6" s="68" t="s">
        <v>646</v>
      </c>
      <c r="I6" s="68" t="s">
        <v>647</v>
      </c>
      <c r="J6" s="68" t="s">
        <v>748</v>
      </c>
      <c r="K6" s="68" t="s">
        <v>771</v>
      </c>
      <c r="O6" s="214" t="s">
        <v>645</v>
      </c>
      <c r="P6" s="214"/>
      <c r="Q6" s="214" t="s">
        <v>646</v>
      </c>
      <c r="R6" s="214"/>
      <c r="S6" s="214" t="s">
        <v>647</v>
      </c>
      <c r="T6" s="214"/>
      <c r="U6" s="214" t="s">
        <v>748</v>
      </c>
      <c r="V6" s="214"/>
      <c r="W6" s="68" t="s">
        <v>771</v>
      </c>
      <c r="Y6" s="20"/>
      <c r="Z6" s="20"/>
      <c r="AA6" s="20"/>
      <c r="AE6" s="214" t="s">
        <v>645</v>
      </c>
      <c r="AF6" s="214"/>
      <c r="AG6" s="214" t="s">
        <v>646</v>
      </c>
      <c r="AH6" s="214"/>
      <c r="AI6" s="214" t="s">
        <v>647</v>
      </c>
      <c r="AJ6" s="214"/>
      <c r="AK6" s="214" t="s">
        <v>748</v>
      </c>
      <c r="AL6" s="214"/>
      <c r="AM6" s="68" t="s">
        <v>771</v>
      </c>
      <c r="AO6" s="20"/>
      <c r="AP6" s="20"/>
      <c r="AQ6" s="20"/>
      <c r="AT6" t="s">
        <v>742</v>
      </c>
    </row>
    <row r="7" spans="1:46" x14ac:dyDescent="0.4">
      <c r="E7" s="20" t="s">
        <v>544</v>
      </c>
      <c r="F7" s="20" t="s">
        <v>140</v>
      </c>
      <c r="G7" s="20" t="s">
        <v>548</v>
      </c>
      <c r="H7" s="20" t="s">
        <v>548</v>
      </c>
      <c r="I7" s="20" t="s">
        <v>548</v>
      </c>
      <c r="J7" s="20" t="s">
        <v>548</v>
      </c>
      <c r="K7" s="20"/>
      <c r="L7" s="20" t="s">
        <v>658</v>
      </c>
      <c r="M7" s="20"/>
      <c r="N7" s="20" t="s">
        <v>140</v>
      </c>
      <c r="O7" s="20" t="s">
        <v>26</v>
      </c>
      <c r="P7" s="20" t="s">
        <v>34</v>
      </c>
      <c r="Q7" s="20" t="s">
        <v>26</v>
      </c>
      <c r="R7" s="20" t="s">
        <v>34</v>
      </c>
      <c r="S7" s="20" t="s">
        <v>26</v>
      </c>
      <c r="T7" s="20" t="s">
        <v>34</v>
      </c>
      <c r="U7" s="20" t="s">
        <v>26</v>
      </c>
      <c r="V7" s="20" t="s">
        <v>34</v>
      </c>
      <c r="W7" s="20"/>
      <c r="X7" s="20"/>
      <c r="Y7" s="20" t="s">
        <v>26</v>
      </c>
      <c r="Z7" s="20" t="s">
        <v>34</v>
      </c>
      <c r="AA7" s="20" t="s">
        <v>0</v>
      </c>
      <c r="AB7" s="20" t="s">
        <v>658</v>
      </c>
      <c r="AC7" s="20"/>
      <c r="AD7" s="20" t="s">
        <v>140</v>
      </c>
      <c r="AE7" s="20" t="s">
        <v>151</v>
      </c>
      <c r="AF7" s="20" t="s">
        <v>543</v>
      </c>
      <c r="AG7" s="20" t="s">
        <v>151</v>
      </c>
      <c r="AH7" s="20" t="s">
        <v>543</v>
      </c>
      <c r="AI7" s="20" t="s">
        <v>151</v>
      </c>
      <c r="AJ7" s="20" t="s">
        <v>543</v>
      </c>
      <c r="AK7" s="20" t="s">
        <v>151</v>
      </c>
      <c r="AL7" s="20" t="s">
        <v>543</v>
      </c>
      <c r="AM7" s="20"/>
      <c r="AN7" s="20"/>
      <c r="AO7" s="20" t="s">
        <v>151</v>
      </c>
      <c r="AP7" s="20" t="s">
        <v>543</v>
      </c>
      <c r="AQ7" s="20" t="s">
        <v>0</v>
      </c>
      <c r="AR7" s="20" t="s">
        <v>658</v>
      </c>
    </row>
    <row r="8" spans="1:46" x14ac:dyDescent="0.4">
      <c r="E8" s="13" t="s">
        <v>145</v>
      </c>
      <c r="F8" s="48" t="s">
        <v>236</v>
      </c>
      <c r="G8" s="13" t="s">
        <v>145</v>
      </c>
      <c r="H8" s="13" t="s">
        <v>145</v>
      </c>
      <c r="I8" s="13" t="s">
        <v>145</v>
      </c>
      <c r="J8" s="13" t="s">
        <v>145</v>
      </c>
      <c r="K8" s="13" t="s">
        <v>145</v>
      </c>
      <c r="L8" s="48"/>
      <c r="N8" s="48" t="s">
        <v>236</v>
      </c>
      <c r="O8" s="13" t="s">
        <v>25</v>
      </c>
      <c r="P8" s="13" t="s">
        <v>109</v>
      </c>
      <c r="Q8" s="13" t="s">
        <v>25</v>
      </c>
      <c r="R8" s="13" t="s">
        <v>109</v>
      </c>
      <c r="S8" s="13" t="s">
        <v>25</v>
      </c>
      <c r="T8" s="13" t="s">
        <v>109</v>
      </c>
      <c r="U8" s="13" t="s">
        <v>25</v>
      </c>
      <c r="V8" s="13" t="s">
        <v>109</v>
      </c>
      <c r="W8" s="13" t="s">
        <v>25</v>
      </c>
      <c r="Y8" s="13" t="s">
        <v>25</v>
      </c>
      <c r="Z8" s="13" t="s">
        <v>109</v>
      </c>
      <c r="AA8" s="13" t="s">
        <v>100</v>
      </c>
      <c r="AB8" s="48"/>
      <c r="AD8" s="48" t="s">
        <v>236</v>
      </c>
      <c r="AE8" s="13" t="s">
        <v>109</v>
      </c>
      <c r="AF8" s="13" t="s">
        <v>109</v>
      </c>
      <c r="AG8" s="13" t="s">
        <v>109</v>
      </c>
      <c r="AH8" s="13" t="s">
        <v>109</v>
      </c>
      <c r="AI8" s="13" t="s">
        <v>109</v>
      </c>
      <c r="AJ8" s="13" t="s">
        <v>109</v>
      </c>
      <c r="AK8" s="13" t="s">
        <v>109</v>
      </c>
      <c r="AL8" s="13" t="s">
        <v>109</v>
      </c>
      <c r="AM8" s="13" t="s">
        <v>109</v>
      </c>
      <c r="AO8" s="13" t="s">
        <v>25</v>
      </c>
      <c r="AP8" s="13" t="s">
        <v>109</v>
      </c>
      <c r="AQ8" s="13" t="s">
        <v>100</v>
      </c>
      <c r="AR8" s="48"/>
    </row>
    <row r="9" spans="1:46" x14ac:dyDescent="0.4">
      <c r="A9" s="20">
        <v>1</v>
      </c>
      <c r="B9" s="21" t="s">
        <v>251</v>
      </c>
      <c r="C9" s="21"/>
      <c r="E9" s="13"/>
      <c r="F9" s="45"/>
      <c r="G9" s="13">
        <v>3</v>
      </c>
      <c r="H9" s="13">
        <v>5</v>
      </c>
      <c r="I9" s="13">
        <v>7</v>
      </c>
      <c r="J9" s="13">
        <v>9</v>
      </c>
      <c r="K9" s="13">
        <v>11</v>
      </c>
      <c r="L9" s="45"/>
      <c r="N9" s="45"/>
      <c r="O9" s="13">
        <v>3</v>
      </c>
      <c r="P9" s="13">
        <v>4</v>
      </c>
      <c r="Q9" s="13">
        <v>5</v>
      </c>
      <c r="R9" s="13">
        <v>6</v>
      </c>
      <c r="S9" s="13">
        <v>7</v>
      </c>
      <c r="T9" s="13">
        <v>8</v>
      </c>
      <c r="U9" s="13">
        <v>9</v>
      </c>
      <c r="V9" s="13">
        <v>10</v>
      </c>
      <c r="W9" s="13">
        <v>11</v>
      </c>
      <c r="Y9" s="13"/>
      <c r="Z9" s="13"/>
      <c r="AA9" s="13"/>
      <c r="AB9" s="45"/>
      <c r="AD9" s="45"/>
      <c r="AE9" s="13">
        <v>3</v>
      </c>
      <c r="AF9" s="13">
        <v>4</v>
      </c>
      <c r="AG9" s="13">
        <v>5</v>
      </c>
      <c r="AH9" s="13">
        <v>6</v>
      </c>
      <c r="AI9" s="13">
        <v>7</v>
      </c>
      <c r="AJ9" s="13">
        <v>8</v>
      </c>
      <c r="AK9" s="13">
        <v>9</v>
      </c>
      <c r="AL9" s="13">
        <v>10</v>
      </c>
      <c r="AM9" s="13">
        <v>11</v>
      </c>
      <c r="AO9" s="13"/>
      <c r="AP9" s="13"/>
      <c r="AQ9" s="13"/>
      <c r="AR9" s="45"/>
    </row>
    <row r="10" spans="1:46" x14ac:dyDescent="0.4">
      <c r="A10" s="20">
        <f>+A9+1</f>
        <v>2</v>
      </c>
      <c r="B10" s="6">
        <v>500</v>
      </c>
      <c r="C10" t="s">
        <v>364</v>
      </c>
      <c r="D10" t="s">
        <v>252</v>
      </c>
      <c r="E10" s="15">
        <f>'Form 1 WP'!W10</f>
        <v>7222083</v>
      </c>
      <c r="F10" s="45">
        <v>101</v>
      </c>
      <c r="G10" s="7">
        <f>VLOOKUP($F10,AF!$B$43:$M$84,G$9)*$E10</f>
        <v>0</v>
      </c>
      <c r="H10" s="7">
        <f>VLOOKUP($F10,AF!$B$43:$M$84,H$9)*$E10</f>
        <v>0</v>
      </c>
      <c r="I10" s="7">
        <f>VLOOKUP($F10,AF!$B$43:$M$84,I$9)*$E10</f>
        <v>0</v>
      </c>
      <c r="J10" s="7">
        <f>VLOOKUP($F10,AF!$B$43:$M$84,J$9)*$E10</f>
        <v>0</v>
      </c>
      <c r="K10" s="7">
        <f>E10-SUM(G10:J10)</f>
        <v>7222083</v>
      </c>
      <c r="L10" s="45">
        <f t="shared" ref="L10:L19" si="0">$E10-SUM(G10:K10)</f>
        <v>0</v>
      </c>
      <c r="M10" s="46"/>
      <c r="N10" s="45">
        <v>206</v>
      </c>
      <c r="O10" s="7">
        <f>VLOOKUP($N10,AF!$B$43:$M$84,O$9)*$G10</f>
        <v>0</v>
      </c>
      <c r="P10" s="7">
        <f>VLOOKUP($N10,AF!$B$43:$M$84,P$9)*$G10</f>
        <v>0</v>
      </c>
      <c r="Q10" s="7">
        <f>VLOOKUP($N10,AF!$B$43:$M$84,Q$9)*$H10</f>
        <v>0</v>
      </c>
      <c r="R10" s="7">
        <f>VLOOKUP($N10,AF!$B$43:$M$84,R$9)*$H10</f>
        <v>0</v>
      </c>
      <c r="S10" s="7">
        <f>VLOOKUP($N10,AF!$B$43:$M$84,S$9)*$I10</f>
        <v>0</v>
      </c>
      <c r="T10" s="7">
        <f>VLOOKUP($N10,AF!$B$43:$M$84,T$9)*$I10</f>
        <v>0</v>
      </c>
      <c r="U10" s="7">
        <f>VLOOKUP($N10,AF!$B$43:$M$84,U$9)*$J10</f>
        <v>0</v>
      </c>
      <c r="V10" s="7">
        <f>VLOOKUP($N10,AF!$B$43:$M$84,V$9)*$J10</f>
        <v>0</v>
      </c>
      <c r="W10" s="7">
        <f>E10-SUM(O10:V10)</f>
        <v>7222083</v>
      </c>
      <c r="X10" s="46"/>
      <c r="Y10" s="7">
        <f t="shared" ref="Y10:Y18" si="1">+O10+Q10+S10+U10</f>
        <v>0</v>
      </c>
      <c r="Z10" s="7">
        <f t="shared" ref="Z10:Z18" si="2">+P10+R10+T10+V10</f>
        <v>0</v>
      </c>
      <c r="AA10" s="7">
        <f>+Z10+Y10+W10</f>
        <v>7222083</v>
      </c>
      <c r="AB10" s="45">
        <f>$E10-AA10</f>
        <v>0</v>
      </c>
      <c r="AC10" s="46"/>
      <c r="AD10" s="45">
        <v>302</v>
      </c>
      <c r="AE10" s="7">
        <f>VLOOKUP($AD10,AF!$B$43:$M$84,AE$9)*$O10</f>
        <v>0</v>
      </c>
      <c r="AF10" s="7">
        <f>VLOOKUP($AD10,AF!$B$43:$M$84,AF$9)*$P10</f>
        <v>0</v>
      </c>
      <c r="AG10" s="7">
        <f>VLOOKUP($AD10,AF!$B$43:$M$84,AG$9)*$Q10</f>
        <v>0</v>
      </c>
      <c r="AH10" s="7">
        <f>VLOOKUP($AD10,AF!$B$43:$M$84,AH$9)*$R10</f>
        <v>0</v>
      </c>
      <c r="AI10" s="7">
        <f>VLOOKUP($AD10,AF!$B$43:$M$84,AI$9)*$S10</f>
        <v>0</v>
      </c>
      <c r="AJ10" s="7">
        <f>VLOOKUP($AD10,AF!$B$43:$M$84,AJ$9)*$T10</f>
        <v>0</v>
      </c>
      <c r="AK10" s="7">
        <f>VLOOKUP($AD10,AF!$B$43:$M$84,AK$9)*$U10</f>
        <v>0</v>
      </c>
      <c r="AL10" s="7">
        <f>VLOOKUP($AD10,AF!$B$43:$M$84,AL$9)*$V10</f>
        <v>0</v>
      </c>
      <c r="AM10" s="7">
        <f>E10-SUM(AE10:AL10)</f>
        <v>7222083</v>
      </c>
      <c r="AN10" s="46"/>
      <c r="AO10" s="7">
        <f t="shared" ref="AO10:AO18" si="3">+AE10+AG10+AI10+AK10</f>
        <v>0</v>
      </c>
      <c r="AP10" s="7">
        <f t="shared" ref="AP10:AP18" si="4">+AF10+AH10+AJ10+AL10</f>
        <v>0</v>
      </c>
      <c r="AQ10" s="7">
        <f>+AP10+AO10+AM10</f>
        <v>7222083</v>
      </c>
      <c r="AR10" s="45">
        <f>$E10-AQ10</f>
        <v>0</v>
      </c>
      <c r="AS10" s="46"/>
      <c r="AT10" s="46"/>
    </row>
    <row r="11" spans="1:46" x14ac:dyDescent="0.4">
      <c r="A11" s="20">
        <f t="shared" ref="A11:A85" si="5">+A10+1</f>
        <v>3</v>
      </c>
      <c r="B11" s="6">
        <v>501</v>
      </c>
      <c r="C11" t="s">
        <v>38</v>
      </c>
      <c r="D11" t="s">
        <v>253</v>
      </c>
      <c r="E11" s="15">
        <f>'Form 1 WP'!W11</f>
        <v>40083459</v>
      </c>
      <c r="F11" s="45">
        <v>101</v>
      </c>
      <c r="G11" s="7">
        <f>VLOOKUP($F11,AF!$B$43:$M$84,G$9)*$E11</f>
        <v>0</v>
      </c>
      <c r="H11" s="7">
        <f>VLOOKUP($F11,AF!$B$43:$M$84,H$9)*$E11</f>
        <v>0</v>
      </c>
      <c r="I11" s="7">
        <f>VLOOKUP($F11,AF!$B$43:$M$84,I$9)*$E11</f>
        <v>0</v>
      </c>
      <c r="J11" s="7">
        <f>VLOOKUP($F11,AF!$B$43:$M$84,J$9)*$E11</f>
        <v>0</v>
      </c>
      <c r="K11" s="7">
        <f t="shared" ref="K11:K18" si="6">E11-SUM(G11:J11)</f>
        <v>40083459</v>
      </c>
      <c r="L11" s="45">
        <f t="shared" si="0"/>
        <v>0</v>
      </c>
      <c r="M11" s="46"/>
      <c r="N11" s="45">
        <v>206</v>
      </c>
      <c r="O11" s="7">
        <f>VLOOKUP($N11,AF!$B$43:$M$84,O$9)*$G11</f>
        <v>0</v>
      </c>
      <c r="P11" s="7">
        <f>VLOOKUP($N11,AF!$B$43:$M$84,P$9)*$G11</f>
        <v>0</v>
      </c>
      <c r="Q11" s="7">
        <f>VLOOKUP($N11,AF!$B$43:$M$84,Q$9)*$H11</f>
        <v>0</v>
      </c>
      <c r="R11" s="7">
        <f>VLOOKUP($N11,AF!$B$43:$M$84,R$9)*$H11</f>
        <v>0</v>
      </c>
      <c r="S11" s="7">
        <f>VLOOKUP($N11,AF!$B$43:$M$84,S$9)*$I11</f>
        <v>0</v>
      </c>
      <c r="T11" s="7">
        <f>VLOOKUP($N11,AF!$B$43:$M$84,T$9)*$I11</f>
        <v>0</v>
      </c>
      <c r="U11" s="7">
        <f>VLOOKUP($N11,AF!$B$43:$M$84,U$9)*$J11</f>
        <v>0</v>
      </c>
      <c r="V11" s="7">
        <f>VLOOKUP($N11,AF!$B$43:$M$84,V$9)*$J11</f>
        <v>0</v>
      </c>
      <c r="W11" s="7">
        <f t="shared" ref="W11:W18" si="7">E11-SUM(O11:V11)</f>
        <v>40083459</v>
      </c>
      <c r="X11" s="46"/>
      <c r="Y11" s="7">
        <f t="shared" si="1"/>
        <v>0</v>
      </c>
      <c r="Z11" s="7">
        <f t="shared" si="2"/>
        <v>0</v>
      </c>
      <c r="AA11" s="7">
        <f t="shared" ref="AA11:AA18" si="8">+Z11+Y11+W11</f>
        <v>40083459</v>
      </c>
      <c r="AB11" s="45">
        <f t="shared" ref="AB11:AB19" si="9">$E11-AA11</f>
        <v>0</v>
      </c>
      <c r="AC11" s="46"/>
      <c r="AD11" s="45">
        <v>302</v>
      </c>
      <c r="AE11" s="7">
        <f>VLOOKUP($AD11,AF!$B$43:$M$84,AE$9)*$O11</f>
        <v>0</v>
      </c>
      <c r="AF11" s="7">
        <f>VLOOKUP($AD11,AF!$B$43:$M$84,AF$9)*$P11</f>
        <v>0</v>
      </c>
      <c r="AG11" s="7">
        <f>VLOOKUP($AD11,AF!$B$43:$M$84,AG$9)*$Q11</f>
        <v>0</v>
      </c>
      <c r="AH11" s="7">
        <f>VLOOKUP($AD11,AF!$B$43:$M$84,AH$9)*$R11</f>
        <v>0</v>
      </c>
      <c r="AI11" s="7">
        <f>VLOOKUP($AD11,AF!$B$43:$M$84,AI$9)*$S11</f>
        <v>0</v>
      </c>
      <c r="AJ11" s="7">
        <f>VLOOKUP($AD11,AF!$B$43:$M$84,AJ$9)*$T11</f>
        <v>0</v>
      </c>
      <c r="AK11" s="7">
        <f>VLOOKUP($AD11,AF!$B$43:$M$84,AK$9)*$U11</f>
        <v>0</v>
      </c>
      <c r="AL11" s="7">
        <f>VLOOKUP($AD11,AF!$B$43:$M$84,AL$9)*$V11</f>
        <v>0</v>
      </c>
      <c r="AM11" s="7">
        <f t="shared" ref="AM11:AM18" si="10">E11-SUM(AE11:AL11)</f>
        <v>40083459</v>
      </c>
      <c r="AN11" s="46"/>
      <c r="AO11" s="7">
        <f t="shared" si="3"/>
        <v>0</v>
      </c>
      <c r="AP11" s="7">
        <f t="shared" si="4"/>
        <v>0</v>
      </c>
      <c r="AQ11" s="7">
        <f t="shared" ref="AQ11:AQ18" si="11">+AP11+AO11+AM11</f>
        <v>40083459</v>
      </c>
      <c r="AR11" s="45">
        <f t="shared" ref="AR11:AR19" si="12">$E11-AQ11</f>
        <v>0</v>
      </c>
      <c r="AS11" s="46"/>
      <c r="AT11" s="46"/>
    </row>
    <row r="12" spans="1:46" x14ac:dyDescent="0.4">
      <c r="A12" s="20">
        <f t="shared" si="5"/>
        <v>4</v>
      </c>
      <c r="B12" s="6">
        <v>502</v>
      </c>
      <c r="C12" t="s">
        <v>254</v>
      </c>
      <c r="D12" t="s">
        <v>255</v>
      </c>
      <c r="E12" s="15">
        <f>'Form 1 WP'!W12</f>
        <v>944161</v>
      </c>
      <c r="F12" s="45">
        <v>101</v>
      </c>
      <c r="G12" s="7">
        <f>VLOOKUP($F12,AF!$B$43:$M$84,G$9)*$E12</f>
        <v>0</v>
      </c>
      <c r="H12" s="7">
        <f>VLOOKUP($F12,AF!$B$43:$M$84,H$9)*$E12</f>
        <v>0</v>
      </c>
      <c r="I12" s="7">
        <f>VLOOKUP($F12,AF!$B$43:$M$84,I$9)*$E12</f>
        <v>0</v>
      </c>
      <c r="J12" s="7">
        <f>VLOOKUP($F12,AF!$B$43:$M$84,J$9)*$E12</f>
        <v>0</v>
      </c>
      <c r="K12" s="7">
        <f t="shared" si="6"/>
        <v>944161</v>
      </c>
      <c r="L12" s="45">
        <f t="shared" si="0"/>
        <v>0</v>
      </c>
      <c r="M12" s="46"/>
      <c r="N12" s="45">
        <v>206</v>
      </c>
      <c r="O12" s="7">
        <f>VLOOKUP($N12,AF!$B$43:$M$84,O$9)*$G12</f>
        <v>0</v>
      </c>
      <c r="P12" s="7">
        <f>VLOOKUP($N12,AF!$B$43:$M$84,P$9)*$G12</f>
        <v>0</v>
      </c>
      <c r="Q12" s="7">
        <f>VLOOKUP($N12,AF!$B$43:$M$84,Q$9)*$H12</f>
        <v>0</v>
      </c>
      <c r="R12" s="7">
        <f>VLOOKUP($N12,AF!$B$43:$M$84,R$9)*$H12</f>
        <v>0</v>
      </c>
      <c r="S12" s="7">
        <f>VLOOKUP($N12,AF!$B$43:$M$84,S$9)*$I12</f>
        <v>0</v>
      </c>
      <c r="T12" s="7">
        <f>VLOOKUP($N12,AF!$B$43:$M$84,T$9)*$I12</f>
        <v>0</v>
      </c>
      <c r="U12" s="7">
        <f>VLOOKUP($N12,AF!$B$43:$M$84,U$9)*$J12</f>
        <v>0</v>
      </c>
      <c r="V12" s="7">
        <f>VLOOKUP($N12,AF!$B$43:$M$84,V$9)*$J12</f>
        <v>0</v>
      </c>
      <c r="W12" s="7">
        <f t="shared" si="7"/>
        <v>944161</v>
      </c>
      <c r="X12" s="46"/>
      <c r="Y12" s="7">
        <f t="shared" si="1"/>
        <v>0</v>
      </c>
      <c r="Z12" s="7">
        <f t="shared" si="2"/>
        <v>0</v>
      </c>
      <c r="AA12" s="7">
        <f t="shared" si="8"/>
        <v>944161</v>
      </c>
      <c r="AB12" s="45">
        <f t="shared" si="9"/>
        <v>0</v>
      </c>
      <c r="AC12" s="46"/>
      <c r="AD12" s="45">
        <v>302</v>
      </c>
      <c r="AE12" s="7">
        <f>VLOOKUP($AD12,AF!$B$43:$M$84,AE$9)*$O12</f>
        <v>0</v>
      </c>
      <c r="AF12" s="7">
        <f>VLOOKUP($AD12,AF!$B$43:$M$84,AF$9)*$P12</f>
        <v>0</v>
      </c>
      <c r="AG12" s="7">
        <f>VLOOKUP($AD12,AF!$B$43:$M$84,AG$9)*$Q12</f>
        <v>0</v>
      </c>
      <c r="AH12" s="7">
        <f>VLOOKUP($AD12,AF!$B$43:$M$84,AH$9)*$R12</f>
        <v>0</v>
      </c>
      <c r="AI12" s="7">
        <f>VLOOKUP($AD12,AF!$B$43:$M$84,AI$9)*$S12</f>
        <v>0</v>
      </c>
      <c r="AJ12" s="7">
        <f>VLOOKUP($AD12,AF!$B$43:$M$84,AJ$9)*$T12</f>
        <v>0</v>
      </c>
      <c r="AK12" s="7">
        <f>VLOOKUP($AD12,AF!$B$43:$M$84,AK$9)*$U12</f>
        <v>0</v>
      </c>
      <c r="AL12" s="7">
        <f>VLOOKUP($AD12,AF!$B$43:$M$84,AL$9)*$V12</f>
        <v>0</v>
      </c>
      <c r="AM12" s="7">
        <f t="shared" si="10"/>
        <v>944161</v>
      </c>
      <c r="AN12" s="46"/>
      <c r="AO12" s="7">
        <f t="shared" si="3"/>
        <v>0</v>
      </c>
      <c r="AP12" s="7">
        <f t="shared" si="4"/>
        <v>0</v>
      </c>
      <c r="AQ12" s="7">
        <f t="shared" si="11"/>
        <v>944161</v>
      </c>
      <c r="AR12" s="45">
        <f t="shared" si="12"/>
        <v>0</v>
      </c>
      <c r="AS12" s="46"/>
      <c r="AT12" s="46"/>
    </row>
    <row r="13" spans="1:46" x14ac:dyDescent="0.4">
      <c r="A13" s="20">
        <f t="shared" si="5"/>
        <v>5</v>
      </c>
      <c r="B13" s="6">
        <v>503</v>
      </c>
      <c r="C13" t="s">
        <v>256</v>
      </c>
      <c r="D13" t="s">
        <v>257</v>
      </c>
      <c r="E13" s="15">
        <f>'Form 1 WP'!W13</f>
        <v>0</v>
      </c>
      <c r="F13" s="45">
        <v>101</v>
      </c>
      <c r="G13" s="7">
        <f>VLOOKUP($F13,AF!$B$43:$M$84,G$9)*$E13</f>
        <v>0</v>
      </c>
      <c r="H13" s="7">
        <f>VLOOKUP($F13,AF!$B$43:$M$84,H$9)*$E13</f>
        <v>0</v>
      </c>
      <c r="I13" s="7">
        <f>VLOOKUP($F13,AF!$B$43:$M$84,I$9)*$E13</f>
        <v>0</v>
      </c>
      <c r="J13" s="7">
        <f>VLOOKUP($F13,AF!$B$43:$M$84,J$9)*$E13</f>
        <v>0</v>
      </c>
      <c r="K13" s="7">
        <f t="shared" si="6"/>
        <v>0</v>
      </c>
      <c r="L13" s="45">
        <f t="shared" si="0"/>
        <v>0</v>
      </c>
      <c r="M13" s="46"/>
      <c r="N13" s="45">
        <v>206</v>
      </c>
      <c r="O13" s="7">
        <f>VLOOKUP($N13,AF!$B$43:$M$84,O$9)*$G13</f>
        <v>0</v>
      </c>
      <c r="P13" s="7">
        <f>VLOOKUP($N13,AF!$B$43:$M$84,P$9)*$G13</f>
        <v>0</v>
      </c>
      <c r="Q13" s="7">
        <f>VLOOKUP($N13,AF!$B$43:$M$84,Q$9)*$H13</f>
        <v>0</v>
      </c>
      <c r="R13" s="7">
        <f>VLOOKUP($N13,AF!$B$43:$M$84,R$9)*$H13</f>
        <v>0</v>
      </c>
      <c r="S13" s="7">
        <f>VLOOKUP($N13,AF!$B$43:$M$84,S$9)*$I13</f>
        <v>0</v>
      </c>
      <c r="T13" s="7">
        <f>VLOOKUP($N13,AF!$B$43:$M$84,T$9)*$I13</f>
        <v>0</v>
      </c>
      <c r="U13" s="7">
        <f>VLOOKUP($N13,AF!$B$43:$M$84,U$9)*$J13</f>
        <v>0</v>
      </c>
      <c r="V13" s="7">
        <f>VLOOKUP($N13,AF!$B$43:$M$84,V$9)*$J13</f>
        <v>0</v>
      </c>
      <c r="W13" s="7">
        <f t="shared" si="7"/>
        <v>0</v>
      </c>
      <c r="X13" s="46"/>
      <c r="Y13" s="7">
        <f t="shared" si="1"/>
        <v>0</v>
      </c>
      <c r="Z13" s="7">
        <f t="shared" si="2"/>
        <v>0</v>
      </c>
      <c r="AA13" s="7">
        <f t="shared" si="8"/>
        <v>0</v>
      </c>
      <c r="AB13" s="45">
        <f t="shared" si="9"/>
        <v>0</v>
      </c>
      <c r="AC13" s="46"/>
      <c r="AD13" s="45">
        <v>302</v>
      </c>
      <c r="AE13" s="7">
        <f>VLOOKUP($AD13,AF!$B$43:$M$84,AE$9)*$O13</f>
        <v>0</v>
      </c>
      <c r="AF13" s="7">
        <f>VLOOKUP($AD13,AF!$B$43:$M$84,AF$9)*$P13</f>
        <v>0</v>
      </c>
      <c r="AG13" s="7">
        <f>VLOOKUP($AD13,AF!$B$43:$M$84,AG$9)*$Q13</f>
        <v>0</v>
      </c>
      <c r="AH13" s="7">
        <f>VLOOKUP($AD13,AF!$B$43:$M$84,AH$9)*$R13</f>
        <v>0</v>
      </c>
      <c r="AI13" s="7">
        <f>VLOOKUP($AD13,AF!$B$43:$M$84,AI$9)*$S13</f>
        <v>0</v>
      </c>
      <c r="AJ13" s="7">
        <f>VLOOKUP($AD13,AF!$B$43:$M$84,AJ$9)*$T13</f>
        <v>0</v>
      </c>
      <c r="AK13" s="7">
        <f>VLOOKUP($AD13,AF!$B$43:$M$84,AK$9)*$U13</f>
        <v>0</v>
      </c>
      <c r="AL13" s="7">
        <f>VLOOKUP($AD13,AF!$B$43:$M$84,AL$9)*$V13</f>
        <v>0</v>
      </c>
      <c r="AM13" s="7">
        <f t="shared" si="10"/>
        <v>0</v>
      </c>
      <c r="AN13" s="46"/>
      <c r="AO13" s="7">
        <f t="shared" si="3"/>
        <v>0</v>
      </c>
      <c r="AP13" s="7">
        <f t="shared" si="4"/>
        <v>0</v>
      </c>
      <c r="AQ13" s="7">
        <f t="shared" si="11"/>
        <v>0</v>
      </c>
      <c r="AR13" s="45">
        <f t="shared" si="12"/>
        <v>0</v>
      </c>
      <c r="AS13" s="46"/>
      <c r="AT13" s="46"/>
    </row>
    <row r="14" spans="1:46" x14ac:dyDescent="0.4">
      <c r="A14" s="20">
        <f t="shared" si="5"/>
        <v>6</v>
      </c>
      <c r="B14" s="6">
        <v>504</v>
      </c>
      <c r="C14" t="s">
        <v>258</v>
      </c>
      <c r="D14" t="s">
        <v>259</v>
      </c>
      <c r="E14" s="15">
        <f>'Form 1 WP'!W14</f>
        <v>0</v>
      </c>
      <c r="F14" s="45">
        <v>101</v>
      </c>
      <c r="G14" s="7">
        <f>VLOOKUP($F14,AF!$B$43:$M$84,G$9)*$E14</f>
        <v>0</v>
      </c>
      <c r="H14" s="7">
        <f>VLOOKUP($F14,AF!$B$43:$M$84,H$9)*$E14</f>
        <v>0</v>
      </c>
      <c r="I14" s="7">
        <f>VLOOKUP($F14,AF!$B$43:$M$84,I$9)*$E14</f>
        <v>0</v>
      </c>
      <c r="J14" s="7">
        <f>VLOOKUP($F14,AF!$B$43:$M$84,J$9)*$E14</f>
        <v>0</v>
      </c>
      <c r="K14" s="7">
        <f t="shared" si="6"/>
        <v>0</v>
      </c>
      <c r="L14" s="45">
        <f t="shared" si="0"/>
        <v>0</v>
      </c>
      <c r="M14" s="46"/>
      <c r="N14" s="45">
        <v>206</v>
      </c>
      <c r="O14" s="7">
        <f>VLOOKUP($N14,AF!$B$43:$M$84,O$9)*$G14</f>
        <v>0</v>
      </c>
      <c r="P14" s="7">
        <f>VLOOKUP($N14,AF!$B$43:$M$84,P$9)*$G14</f>
        <v>0</v>
      </c>
      <c r="Q14" s="7">
        <f>VLOOKUP($N14,AF!$B$43:$M$84,Q$9)*$H14</f>
        <v>0</v>
      </c>
      <c r="R14" s="7">
        <f>VLOOKUP($N14,AF!$B$43:$M$84,R$9)*$H14</f>
        <v>0</v>
      </c>
      <c r="S14" s="7">
        <f>VLOOKUP($N14,AF!$B$43:$M$84,S$9)*$I14</f>
        <v>0</v>
      </c>
      <c r="T14" s="7">
        <f>VLOOKUP($N14,AF!$B$43:$M$84,T$9)*$I14</f>
        <v>0</v>
      </c>
      <c r="U14" s="7">
        <f>VLOOKUP($N14,AF!$B$43:$M$84,U$9)*$J14</f>
        <v>0</v>
      </c>
      <c r="V14" s="7">
        <f>VLOOKUP($N14,AF!$B$43:$M$84,V$9)*$J14</f>
        <v>0</v>
      </c>
      <c r="W14" s="7">
        <f t="shared" si="7"/>
        <v>0</v>
      </c>
      <c r="X14" s="46"/>
      <c r="Y14" s="7">
        <f t="shared" si="1"/>
        <v>0</v>
      </c>
      <c r="Z14" s="7">
        <f t="shared" si="2"/>
        <v>0</v>
      </c>
      <c r="AA14" s="7">
        <f t="shared" si="8"/>
        <v>0</v>
      </c>
      <c r="AB14" s="45">
        <f t="shared" si="9"/>
        <v>0</v>
      </c>
      <c r="AC14" s="46"/>
      <c r="AD14" s="45">
        <v>302</v>
      </c>
      <c r="AE14" s="7">
        <f>VLOOKUP($AD14,AF!$B$43:$M$84,AE$9)*$O14</f>
        <v>0</v>
      </c>
      <c r="AF14" s="7">
        <f>VLOOKUP($AD14,AF!$B$43:$M$84,AF$9)*$P14</f>
        <v>0</v>
      </c>
      <c r="AG14" s="7">
        <f>VLOOKUP($AD14,AF!$B$43:$M$84,AG$9)*$Q14</f>
        <v>0</v>
      </c>
      <c r="AH14" s="7">
        <f>VLOOKUP($AD14,AF!$B$43:$M$84,AH$9)*$R14</f>
        <v>0</v>
      </c>
      <c r="AI14" s="7">
        <f>VLOOKUP($AD14,AF!$B$43:$M$84,AI$9)*$S14</f>
        <v>0</v>
      </c>
      <c r="AJ14" s="7">
        <f>VLOOKUP($AD14,AF!$B$43:$M$84,AJ$9)*$T14</f>
        <v>0</v>
      </c>
      <c r="AK14" s="7">
        <f>VLOOKUP($AD14,AF!$B$43:$M$84,AK$9)*$U14</f>
        <v>0</v>
      </c>
      <c r="AL14" s="7">
        <f>VLOOKUP($AD14,AF!$B$43:$M$84,AL$9)*$V14</f>
        <v>0</v>
      </c>
      <c r="AM14" s="7">
        <f t="shared" si="10"/>
        <v>0</v>
      </c>
      <c r="AN14" s="46"/>
      <c r="AO14" s="7">
        <f t="shared" si="3"/>
        <v>0</v>
      </c>
      <c r="AP14" s="7">
        <f t="shared" si="4"/>
        <v>0</v>
      </c>
      <c r="AQ14" s="7">
        <f t="shared" si="11"/>
        <v>0</v>
      </c>
      <c r="AR14" s="45">
        <f t="shared" si="12"/>
        <v>0</v>
      </c>
      <c r="AS14" s="46"/>
      <c r="AT14" s="46"/>
    </row>
    <row r="15" spans="1:46" x14ac:dyDescent="0.4">
      <c r="A15" s="20">
        <f t="shared" si="5"/>
        <v>7</v>
      </c>
      <c r="B15" s="6">
        <v>505</v>
      </c>
      <c r="C15" t="s">
        <v>260</v>
      </c>
      <c r="D15" t="s">
        <v>261</v>
      </c>
      <c r="E15" s="15">
        <f>'Form 1 WP'!W15</f>
        <v>2097344</v>
      </c>
      <c r="F15" s="45">
        <v>101</v>
      </c>
      <c r="G15" s="7">
        <f>VLOOKUP($F15,AF!$B$43:$M$84,G$9)*$E15</f>
        <v>0</v>
      </c>
      <c r="H15" s="7">
        <f>VLOOKUP($F15,AF!$B$43:$M$84,H$9)*$E15</f>
        <v>0</v>
      </c>
      <c r="I15" s="7">
        <f>VLOOKUP($F15,AF!$B$43:$M$84,I$9)*$E15</f>
        <v>0</v>
      </c>
      <c r="J15" s="7">
        <f>VLOOKUP($F15,AF!$B$43:$M$84,J$9)*$E15</f>
        <v>0</v>
      </c>
      <c r="K15" s="7">
        <f t="shared" si="6"/>
        <v>2097344</v>
      </c>
      <c r="L15" s="45">
        <f t="shared" si="0"/>
        <v>0</v>
      </c>
      <c r="M15" s="46"/>
      <c r="N15" s="45">
        <v>206</v>
      </c>
      <c r="O15" s="7">
        <f>VLOOKUP($N15,AF!$B$43:$M$84,O$9)*$G15</f>
        <v>0</v>
      </c>
      <c r="P15" s="7">
        <f>VLOOKUP($N15,AF!$B$43:$M$84,P$9)*$G15</f>
        <v>0</v>
      </c>
      <c r="Q15" s="7">
        <f>VLOOKUP($N15,AF!$B$43:$M$84,Q$9)*$H15</f>
        <v>0</v>
      </c>
      <c r="R15" s="7">
        <f>VLOOKUP($N15,AF!$B$43:$M$84,R$9)*$H15</f>
        <v>0</v>
      </c>
      <c r="S15" s="7">
        <f>VLOOKUP($N15,AF!$B$43:$M$84,S$9)*$I15</f>
        <v>0</v>
      </c>
      <c r="T15" s="7">
        <f>VLOOKUP($N15,AF!$B$43:$M$84,T$9)*$I15</f>
        <v>0</v>
      </c>
      <c r="U15" s="7">
        <f>VLOOKUP($N15,AF!$B$43:$M$84,U$9)*$J15</f>
        <v>0</v>
      </c>
      <c r="V15" s="7">
        <f>VLOOKUP($N15,AF!$B$43:$M$84,V$9)*$J15</f>
        <v>0</v>
      </c>
      <c r="W15" s="7">
        <f t="shared" si="7"/>
        <v>2097344</v>
      </c>
      <c r="X15" s="46"/>
      <c r="Y15" s="7">
        <f t="shared" si="1"/>
        <v>0</v>
      </c>
      <c r="Z15" s="7">
        <f t="shared" si="2"/>
        <v>0</v>
      </c>
      <c r="AA15" s="7">
        <f t="shared" si="8"/>
        <v>2097344</v>
      </c>
      <c r="AB15" s="45">
        <f t="shared" si="9"/>
        <v>0</v>
      </c>
      <c r="AC15" s="46"/>
      <c r="AD15" s="45">
        <v>302</v>
      </c>
      <c r="AE15" s="7">
        <f>VLOOKUP($AD15,AF!$B$43:$M$84,AE$9)*$O15</f>
        <v>0</v>
      </c>
      <c r="AF15" s="7">
        <f>VLOOKUP($AD15,AF!$B$43:$M$84,AF$9)*$P15</f>
        <v>0</v>
      </c>
      <c r="AG15" s="7">
        <f>VLOOKUP($AD15,AF!$B$43:$M$84,AG$9)*$Q15</f>
        <v>0</v>
      </c>
      <c r="AH15" s="7">
        <f>VLOOKUP($AD15,AF!$B$43:$M$84,AH$9)*$R15</f>
        <v>0</v>
      </c>
      <c r="AI15" s="7">
        <f>VLOOKUP($AD15,AF!$B$43:$M$84,AI$9)*$S15</f>
        <v>0</v>
      </c>
      <c r="AJ15" s="7">
        <f>VLOOKUP($AD15,AF!$B$43:$M$84,AJ$9)*$T15</f>
        <v>0</v>
      </c>
      <c r="AK15" s="7">
        <f>VLOOKUP($AD15,AF!$B$43:$M$84,AK$9)*$U15</f>
        <v>0</v>
      </c>
      <c r="AL15" s="7">
        <f>VLOOKUP($AD15,AF!$B$43:$M$84,AL$9)*$V15</f>
        <v>0</v>
      </c>
      <c r="AM15" s="7">
        <f t="shared" si="10"/>
        <v>2097344</v>
      </c>
      <c r="AN15" s="46"/>
      <c r="AO15" s="7">
        <f t="shared" si="3"/>
        <v>0</v>
      </c>
      <c r="AP15" s="7">
        <f t="shared" si="4"/>
        <v>0</v>
      </c>
      <c r="AQ15" s="7">
        <f t="shared" si="11"/>
        <v>2097344</v>
      </c>
      <c r="AR15" s="45">
        <f t="shared" si="12"/>
        <v>0</v>
      </c>
      <c r="AS15" s="46"/>
      <c r="AT15" s="46"/>
    </row>
    <row r="16" spans="1:46" x14ac:dyDescent="0.4">
      <c r="A16" s="20">
        <f t="shared" si="5"/>
        <v>8</v>
      </c>
      <c r="B16" s="6">
        <v>506</v>
      </c>
      <c r="C16" t="s">
        <v>262</v>
      </c>
      <c r="D16" t="s">
        <v>263</v>
      </c>
      <c r="E16" s="15">
        <f>'Form 1 WP'!W16</f>
        <v>2417747</v>
      </c>
      <c r="F16" s="45">
        <v>101</v>
      </c>
      <c r="G16" s="7">
        <f>VLOOKUP($F16,AF!$B$43:$M$84,G$9)*$E16</f>
        <v>0</v>
      </c>
      <c r="H16" s="7">
        <f>VLOOKUP($F16,AF!$B$43:$M$84,H$9)*$E16</f>
        <v>0</v>
      </c>
      <c r="I16" s="7">
        <f>VLOOKUP($F16,AF!$B$43:$M$84,I$9)*$E16</f>
        <v>0</v>
      </c>
      <c r="J16" s="7">
        <f>VLOOKUP($F16,AF!$B$43:$M$84,J$9)*$E16</f>
        <v>0</v>
      </c>
      <c r="K16" s="7">
        <f t="shared" si="6"/>
        <v>2417747</v>
      </c>
      <c r="L16" s="45">
        <f t="shared" si="0"/>
        <v>0</v>
      </c>
      <c r="M16" s="46"/>
      <c r="N16" s="45">
        <v>206</v>
      </c>
      <c r="O16" s="7">
        <f>VLOOKUP($N16,AF!$B$43:$M$84,O$9)*$G16</f>
        <v>0</v>
      </c>
      <c r="P16" s="7">
        <f>VLOOKUP($N16,AF!$B$43:$M$84,P$9)*$G16</f>
        <v>0</v>
      </c>
      <c r="Q16" s="7">
        <f>VLOOKUP($N16,AF!$B$43:$M$84,Q$9)*$H16</f>
        <v>0</v>
      </c>
      <c r="R16" s="7">
        <f>VLOOKUP($N16,AF!$B$43:$M$84,R$9)*$H16</f>
        <v>0</v>
      </c>
      <c r="S16" s="7">
        <f>VLOOKUP($N16,AF!$B$43:$M$84,S$9)*$I16</f>
        <v>0</v>
      </c>
      <c r="T16" s="7">
        <f>VLOOKUP($N16,AF!$B$43:$M$84,T$9)*$I16</f>
        <v>0</v>
      </c>
      <c r="U16" s="7">
        <f>VLOOKUP($N16,AF!$B$43:$M$84,U$9)*$J16</f>
        <v>0</v>
      </c>
      <c r="V16" s="7">
        <f>VLOOKUP($N16,AF!$B$43:$M$84,V$9)*$J16</f>
        <v>0</v>
      </c>
      <c r="W16" s="7">
        <f t="shared" si="7"/>
        <v>2417747</v>
      </c>
      <c r="X16" s="46"/>
      <c r="Y16" s="7">
        <f t="shared" si="1"/>
        <v>0</v>
      </c>
      <c r="Z16" s="7">
        <f t="shared" si="2"/>
        <v>0</v>
      </c>
      <c r="AA16" s="7">
        <f t="shared" si="8"/>
        <v>2417747</v>
      </c>
      <c r="AB16" s="45">
        <f t="shared" si="9"/>
        <v>0</v>
      </c>
      <c r="AC16" s="46"/>
      <c r="AD16" s="45">
        <v>302</v>
      </c>
      <c r="AE16" s="7">
        <f>VLOOKUP($AD16,AF!$B$43:$M$84,AE$9)*$O16</f>
        <v>0</v>
      </c>
      <c r="AF16" s="7">
        <f>VLOOKUP($AD16,AF!$B$43:$M$84,AF$9)*$P16</f>
        <v>0</v>
      </c>
      <c r="AG16" s="7">
        <f>VLOOKUP($AD16,AF!$B$43:$M$84,AG$9)*$Q16</f>
        <v>0</v>
      </c>
      <c r="AH16" s="7">
        <f>VLOOKUP($AD16,AF!$B$43:$M$84,AH$9)*$R16</f>
        <v>0</v>
      </c>
      <c r="AI16" s="7">
        <f>VLOOKUP($AD16,AF!$B$43:$M$84,AI$9)*$S16</f>
        <v>0</v>
      </c>
      <c r="AJ16" s="7">
        <f>VLOOKUP($AD16,AF!$B$43:$M$84,AJ$9)*$T16</f>
        <v>0</v>
      </c>
      <c r="AK16" s="7">
        <f>VLOOKUP($AD16,AF!$B$43:$M$84,AK$9)*$U16</f>
        <v>0</v>
      </c>
      <c r="AL16" s="7">
        <f>VLOOKUP($AD16,AF!$B$43:$M$84,AL$9)*$V16</f>
        <v>0</v>
      </c>
      <c r="AM16" s="7">
        <f t="shared" si="10"/>
        <v>2417747</v>
      </c>
      <c r="AN16" s="46"/>
      <c r="AO16" s="7">
        <f t="shared" si="3"/>
        <v>0</v>
      </c>
      <c r="AP16" s="7">
        <f t="shared" si="4"/>
        <v>0</v>
      </c>
      <c r="AQ16" s="7">
        <f t="shared" si="11"/>
        <v>2417747</v>
      </c>
      <c r="AR16" s="45">
        <f t="shared" si="12"/>
        <v>0</v>
      </c>
      <c r="AS16" s="46"/>
      <c r="AT16" s="46"/>
    </row>
    <row r="17" spans="1:46" x14ac:dyDescent="0.4">
      <c r="A17" s="20">
        <f t="shared" si="5"/>
        <v>9</v>
      </c>
      <c r="B17" s="6">
        <v>507</v>
      </c>
      <c r="C17" t="s">
        <v>61</v>
      </c>
      <c r="D17" t="s">
        <v>264</v>
      </c>
      <c r="E17" s="15">
        <f>'Form 1 WP'!W17</f>
        <v>0</v>
      </c>
      <c r="F17" s="45">
        <v>101</v>
      </c>
      <c r="G17" s="7">
        <f>VLOOKUP($F17,AF!$B$43:$M$84,G$9)*$E17</f>
        <v>0</v>
      </c>
      <c r="H17" s="7">
        <f>VLOOKUP($F17,AF!$B$43:$M$84,H$9)*$E17</f>
        <v>0</v>
      </c>
      <c r="I17" s="7">
        <f>VLOOKUP($F17,AF!$B$43:$M$84,I$9)*$E17</f>
        <v>0</v>
      </c>
      <c r="J17" s="7">
        <f>VLOOKUP($F17,AF!$B$43:$M$84,J$9)*$E17</f>
        <v>0</v>
      </c>
      <c r="K17" s="7">
        <f t="shared" si="6"/>
        <v>0</v>
      </c>
      <c r="L17" s="45">
        <f t="shared" si="0"/>
        <v>0</v>
      </c>
      <c r="M17" s="46"/>
      <c r="N17" s="45">
        <v>206</v>
      </c>
      <c r="O17" s="7">
        <f>VLOOKUP($N17,AF!$B$43:$M$84,O$9)*$G17</f>
        <v>0</v>
      </c>
      <c r="P17" s="7">
        <f>VLOOKUP($N17,AF!$B$43:$M$84,P$9)*$G17</f>
        <v>0</v>
      </c>
      <c r="Q17" s="7">
        <f>VLOOKUP($N17,AF!$B$43:$M$84,Q$9)*$H17</f>
        <v>0</v>
      </c>
      <c r="R17" s="7">
        <f>VLOOKUP($N17,AF!$B$43:$M$84,R$9)*$H17</f>
        <v>0</v>
      </c>
      <c r="S17" s="7">
        <f>VLOOKUP($N17,AF!$B$43:$M$84,S$9)*$I17</f>
        <v>0</v>
      </c>
      <c r="T17" s="7">
        <f>VLOOKUP($N17,AF!$B$43:$M$84,T$9)*$I17</f>
        <v>0</v>
      </c>
      <c r="U17" s="7">
        <f>VLOOKUP($N17,AF!$B$43:$M$84,U$9)*$J17</f>
        <v>0</v>
      </c>
      <c r="V17" s="7">
        <f>VLOOKUP($N17,AF!$B$43:$M$84,V$9)*$J17</f>
        <v>0</v>
      </c>
      <c r="W17" s="7">
        <f t="shared" si="7"/>
        <v>0</v>
      </c>
      <c r="X17" s="46"/>
      <c r="Y17" s="7">
        <f t="shared" si="1"/>
        <v>0</v>
      </c>
      <c r="Z17" s="7">
        <f t="shared" si="2"/>
        <v>0</v>
      </c>
      <c r="AA17" s="7">
        <f t="shared" si="8"/>
        <v>0</v>
      </c>
      <c r="AB17" s="45">
        <f t="shared" si="9"/>
        <v>0</v>
      </c>
      <c r="AC17" s="46"/>
      <c r="AD17" s="45">
        <v>302</v>
      </c>
      <c r="AE17" s="7">
        <f>VLOOKUP($AD17,AF!$B$43:$M$84,AE$9)*$O17</f>
        <v>0</v>
      </c>
      <c r="AF17" s="7">
        <f>VLOOKUP($AD17,AF!$B$43:$M$84,AF$9)*$P17</f>
        <v>0</v>
      </c>
      <c r="AG17" s="7">
        <f>VLOOKUP($AD17,AF!$B$43:$M$84,AG$9)*$Q17</f>
        <v>0</v>
      </c>
      <c r="AH17" s="7">
        <f>VLOOKUP($AD17,AF!$B$43:$M$84,AH$9)*$R17</f>
        <v>0</v>
      </c>
      <c r="AI17" s="7">
        <f>VLOOKUP($AD17,AF!$B$43:$M$84,AI$9)*$S17</f>
        <v>0</v>
      </c>
      <c r="AJ17" s="7">
        <f>VLOOKUP($AD17,AF!$B$43:$M$84,AJ$9)*$T17</f>
        <v>0</v>
      </c>
      <c r="AK17" s="7">
        <f>VLOOKUP($AD17,AF!$B$43:$M$84,AK$9)*$U17</f>
        <v>0</v>
      </c>
      <c r="AL17" s="7">
        <f>VLOOKUP($AD17,AF!$B$43:$M$84,AL$9)*$V17</f>
        <v>0</v>
      </c>
      <c r="AM17" s="7">
        <f t="shared" si="10"/>
        <v>0</v>
      </c>
      <c r="AN17" s="46"/>
      <c r="AO17" s="7">
        <f t="shared" si="3"/>
        <v>0</v>
      </c>
      <c r="AP17" s="7">
        <f t="shared" si="4"/>
        <v>0</v>
      </c>
      <c r="AQ17" s="7">
        <f t="shared" si="11"/>
        <v>0</v>
      </c>
      <c r="AR17" s="45">
        <f t="shared" si="12"/>
        <v>0</v>
      </c>
      <c r="AS17" s="46"/>
      <c r="AT17" s="46"/>
    </row>
    <row r="18" spans="1:46" x14ac:dyDescent="0.4">
      <c r="A18" s="20">
        <f t="shared" si="5"/>
        <v>10</v>
      </c>
      <c r="B18" s="6">
        <v>509</v>
      </c>
      <c r="C18" t="s">
        <v>265</v>
      </c>
      <c r="D18" t="s">
        <v>266</v>
      </c>
      <c r="E18" s="15">
        <f>'Form 1 WP'!W18</f>
        <v>8</v>
      </c>
      <c r="F18" s="45">
        <v>101</v>
      </c>
      <c r="G18" s="7">
        <f>VLOOKUP($F18,AF!$B$43:$M$84,G$9)*$E18</f>
        <v>0</v>
      </c>
      <c r="H18" s="7">
        <f>VLOOKUP($F18,AF!$B$43:$M$84,H$9)*$E18</f>
        <v>0</v>
      </c>
      <c r="I18" s="7">
        <f>VLOOKUP($F18,AF!$B$43:$M$84,I$9)*$E18</f>
        <v>0</v>
      </c>
      <c r="J18" s="7">
        <f>VLOOKUP($F18,AF!$B$43:$M$84,J$9)*$E18</f>
        <v>0</v>
      </c>
      <c r="K18" s="7">
        <f t="shared" si="6"/>
        <v>8</v>
      </c>
      <c r="L18" s="45">
        <f t="shared" si="0"/>
        <v>0</v>
      </c>
      <c r="M18" s="46"/>
      <c r="N18" s="45">
        <v>206</v>
      </c>
      <c r="O18" s="7">
        <f>VLOOKUP($N18,AF!$B$43:$M$84,O$9)*$G18</f>
        <v>0</v>
      </c>
      <c r="P18" s="7">
        <f>VLOOKUP($N18,AF!$B$43:$M$84,P$9)*$G18</f>
        <v>0</v>
      </c>
      <c r="Q18" s="7">
        <f>VLOOKUP($N18,AF!$B$43:$M$84,Q$9)*$H18</f>
        <v>0</v>
      </c>
      <c r="R18" s="7">
        <f>VLOOKUP($N18,AF!$B$43:$M$84,R$9)*$H18</f>
        <v>0</v>
      </c>
      <c r="S18" s="7">
        <f>VLOOKUP($N18,AF!$B$43:$M$84,S$9)*$I18</f>
        <v>0</v>
      </c>
      <c r="T18" s="7">
        <f>VLOOKUP($N18,AF!$B$43:$M$84,T$9)*$I18</f>
        <v>0</v>
      </c>
      <c r="U18" s="7">
        <f>VLOOKUP($N18,AF!$B$43:$M$84,U$9)*$J18</f>
        <v>0</v>
      </c>
      <c r="V18" s="7">
        <f>VLOOKUP($N18,AF!$B$43:$M$84,V$9)*$J18</f>
        <v>0</v>
      </c>
      <c r="W18" s="7">
        <f t="shared" si="7"/>
        <v>8</v>
      </c>
      <c r="X18" s="46"/>
      <c r="Y18" s="7">
        <f t="shared" si="1"/>
        <v>0</v>
      </c>
      <c r="Z18" s="7">
        <f t="shared" si="2"/>
        <v>0</v>
      </c>
      <c r="AA18" s="7">
        <f t="shared" si="8"/>
        <v>8</v>
      </c>
      <c r="AB18" s="45">
        <f t="shared" si="9"/>
        <v>0</v>
      </c>
      <c r="AC18" s="46"/>
      <c r="AD18" s="45">
        <v>302</v>
      </c>
      <c r="AE18" s="7">
        <f>VLOOKUP($AD18,AF!$B$43:$M$84,AE$9)*$O18</f>
        <v>0</v>
      </c>
      <c r="AF18" s="7">
        <f>VLOOKUP($AD18,AF!$B$43:$M$84,AF$9)*$P18</f>
        <v>0</v>
      </c>
      <c r="AG18" s="7">
        <f>VLOOKUP($AD18,AF!$B$43:$M$84,AG$9)*$Q18</f>
        <v>0</v>
      </c>
      <c r="AH18" s="7">
        <f>VLOOKUP($AD18,AF!$B$43:$M$84,AH$9)*$R18</f>
        <v>0</v>
      </c>
      <c r="AI18" s="7">
        <f>VLOOKUP($AD18,AF!$B$43:$M$84,AI$9)*$S18</f>
        <v>0</v>
      </c>
      <c r="AJ18" s="7">
        <f>VLOOKUP($AD18,AF!$B$43:$M$84,AJ$9)*$T18</f>
        <v>0</v>
      </c>
      <c r="AK18" s="7">
        <f>VLOOKUP($AD18,AF!$B$43:$M$84,AK$9)*$U18</f>
        <v>0</v>
      </c>
      <c r="AL18" s="7">
        <f>VLOOKUP($AD18,AF!$B$43:$M$84,AL$9)*$V18</f>
        <v>0</v>
      </c>
      <c r="AM18" s="7">
        <f t="shared" si="10"/>
        <v>8</v>
      </c>
      <c r="AN18" s="46"/>
      <c r="AO18" s="7">
        <f t="shared" si="3"/>
        <v>0</v>
      </c>
      <c r="AP18" s="7">
        <f t="shared" si="4"/>
        <v>0</v>
      </c>
      <c r="AQ18" s="7">
        <f t="shared" si="11"/>
        <v>8</v>
      </c>
      <c r="AR18" s="45">
        <f t="shared" si="12"/>
        <v>0</v>
      </c>
      <c r="AS18" s="46"/>
      <c r="AT18" s="46"/>
    </row>
    <row r="19" spans="1:46" x14ac:dyDescent="0.4">
      <c r="A19" s="20">
        <f t="shared" si="5"/>
        <v>11</v>
      </c>
      <c r="C19" t="s">
        <v>0</v>
      </c>
      <c r="E19" s="39">
        <f>SUM(E10:E18)</f>
        <v>52764802</v>
      </c>
      <c r="F19" s="15"/>
      <c r="G19" s="39">
        <f t="shared" ref="G19:K19" si="13">SUM(G10:G18)</f>
        <v>0</v>
      </c>
      <c r="H19" s="39">
        <f t="shared" si="13"/>
        <v>0</v>
      </c>
      <c r="I19" s="39">
        <f t="shared" si="13"/>
        <v>0</v>
      </c>
      <c r="J19" s="39">
        <f t="shared" si="13"/>
        <v>0</v>
      </c>
      <c r="K19" s="39">
        <f t="shared" si="13"/>
        <v>52764802</v>
      </c>
      <c r="L19" s="45">
        <f t="shared" si="0"/>
        <v>0</v>
      </c>
      <c r="M19" s="46"/>
      <c r="N19" s="15"/>
      <c r="O19" s="39">
        <f t="shared" ref="O19:W19" si="14">SUM(O10:O18)</f>
        <v>0</v>
      </c>
      <c r="P19" s="39">
        <f t="shared" si="14"/>
        <v>0</v>
      </c>
      <c r="Q19" s="39">
        <f t="shared" si="14"/>
        <v>0</v>
      </c>
      <c r="R19" s="39">
        <f t="shared" si="14"/>
        <v>0</v>
      </c>
      <c r="S19" s="39">
        <f t="shared" si="14"/>
        <v>0</v>
      </c>
      <c r="T19" s="39">
        <f t="shared" si="14"/>
        <v>0</v>
      </c>
      <c r="U19" s="39">
        <f t="shared" si="14"/>
        <v>0</v>
      </c>
      <c r="V19" s="39">
        <f t="shared" si="14"/>
        <v>0</v>
      </c>
      <c r="W19" s="39">
        <f t="shared" si="14"/>
        <v>52764802</v>
      </c>
      <c r="X19" s="46"/>
      <c r="Y19" s="39">
        <f t="shared" ref="Y19:AA19" si="15">SUM(Y10:Y18)</f>
        <v>0</v>
      </c>
      <c r="Z19" s="39">
        <f t="shared" si="15"/>
        <v>0</v>
      </c>
      <c r="AA19" s="39">
        <f t="shared" si="15"/>
        <v>52764802</v>
      </c>
      <c r="AB19" s="45">
        <f t="shared" si="9"/>
        <v>0</v>
      </c>
      <c r="AC19" s="46"/>
      <c r="AD19" s="15"/>
      <c r="AE19" s="39">
        <f t="shared" ref="AE19:AM19" si="16">SUM(AE10:AE18)</f>
        <v>0</v>
      </c>
      <c r="AF19" s="39">
        <f t="shared" si="16"/>
        <v>0</v>
      </c>
      <c r="AG19" s="39">
        <f t="shared" si="16"/>
        <v>0</v>
      </c>
      <c r="AH19" s="39">
        <f t="shared" si="16"/>
        <v>0</v>
      </c>
      <c r="AI19" s="39">
        <f t="shared" si="16"/>
        <v>0</v>
      </c>
      <c r="AJ19" s="39">
        <f t="shared" si="16"/>
        <v>0</v>
      </c>
      <c r="AK19" s="39">
        <f t="shared" si="16"/>
        <v>0</v>
      </c>
      <c r="AL19" s="39">
        <f t="shared" si="16"/>
        <v>0</v>
      </c>
      <c r="AM19" s="39">
        <f t="shared" si="16"/>
        <v>52764802</v>
      </c>
      <c r="AN19" s="46"/>
      <c r="AO19" s="39">
        <f t="shared" ref="AO19:AQ19" si="17">SUM(AO10:AO18)</f>
        <v>0</v>
      </c>
      <c r="AP19" s="39">
        <f t="shared" si="17"/>
        <v>0</v>
      </c>
      <c r="AQ19" s="39">
        <f t="shared" si="17"/>
        <v>52764802</v>
      </c>
      <c r="AR19" s="45">
        <f t="shared" si="12"/>
        <v>0</v>
      </c>
      <c r="AS19" s="46"/>
      <c r="AT19" s="46"/>
    </row>
    <row r="20" spans="1:46" x14ac:dyDescent="0.4">
      <c r="A20" s="20">
        <f t="shared" si="5"/>
        <v>12</v>
      </c>
      <c r="E20" s="48"/>
      <c r="F20" s="48"/>
      <c r="G20" s="48"/>
      <c r="H20" s="48"/>
      <c r="I20" s="48"/>
      <c r="J20" s="48"/>
      <c r="K20" s="48"/>
      <c r="L20" s="48"/>
      <c r="M20" s="46"/>
      <c r="N20" s="48"/>
      <c r="O20" s="48"/>
      <c r="P20" s="48"/>
      <c r="Q20" s="48"/>
      <c r="R20" s="48"/>
      <c r="S20" s="48"/>
      <c r="T20" s="48"/>
      <c r="U20" s="48"/>
      <c r="V20" s="48"/>
      <c r="W20" s="48"/>
      <c r="X20" s="46"/>
      <c r="Y20" s="48"/>
      <c r="Z20" s="48"/>
      <c r="AA20" s="48"/>
      <c r="AB20" s="48"/>
      <c r="AC20" s="46"/>
      <c r="AD20" s="48"/>
      <c r="AE20" s="48"/>
      <c r="AF20" s="48"/>
      <c r="AG20" s="48"/>
      <c r="AH20" s="48"/>
      <c r="AI20" s="48"/>
      <c r="AJ20" s="48"/>
      <c r="AK20" s="48"/>
      <c r="AL20" s="48"/>
      <c r="AM20" s="48"/>
      <c r="AN20" s="46"/>
      <c r="AO20" s="48"/>
      <c r="AP20" s="48"/>
      <c r="AQ20" s="48"/>
      <c r="AR20" s="48"/>
      <c r="AS20" s="46"/>
      <c r="AT20" s="46"/>
    </row>
    <row r="21" spans="1:46" x14ac:dyDescent="0.4">
      <c r="A21" s="20">
        <f t="shared" si="5"/>
        <v>13</v>
      </c>
      <c r="B21" s="21" t="s">
        <v>267</v>
      </c>
      <c r="C21" s="21"/>
      <c r="E21" s="48"/>
      <c r="F21" s="48"/>
      <c r="G21" s="48"/>
      <c r="H21" s="48"/>
      <c r="I21" s="48"/>
      <c r="J21" s="48"/>
      <c r="K21" s="48"/>
      <c r="L21" s="48"/>
      <c r="M21" s="46"/>
      <c r="N21" s="48"/>
      <c r="O21" s="48"/>
      <c r="P21" s="48"/>
      <c r="Q21" s="48"/>
      <c r="R21" s="48"/>
      <c r="S21" s="48"/>
      <c r="T21" s="48"/>
      <c r="U21" s="48"/>
      <c r="V21" s="48"/>
      <c r="W21" s="48"/>
      <c r="X21" s="46"/>
      <c r="Y21" s="48"/>
      <c r="Z21" s="48"/>
      <c r="AA21" s="48"/>
      <c r="AB21" s="48"/>
      <c r="AC21" s="46"/>
      <c r="AD21" s="48"/>
      <c r="AE21" s="48"/>
      <c r="AF21" s="48"/>
      <c r="AG21" s="48"/>
      <c r="AH21" s="48"/>
      <c r="AI21" s="48"/>
      <c r="AJ21" s="48"/>
      <c r="AK21" s="48"/>
      <c r="AL21" s="48"/>
      <c r="AM21" s="48"/>
      <c r="AN21" s="46"/>
      <c r="AO21" s="48"/>
      <c r="AP21" s="48"/>
      <c r="AQ21" s="48"/>
      <c r="AR21" s="48"/>
      <c r="AS21" s="46"/>
      <c r="AT21" s="46"/>
    </row>
    <row r="22" spans="1:46" x14ac:dyDescent="0.4">
      <c r="A22" s="20">
        <f t="shared" si="5"/>
        <v>14</v>
      </c>
      <c r="B22" s="6">
        <v>510</v>
      </c>
      <c r="C22" t="s">
        <v>268</v>
      </c>
      <c r="D22" t="s">
        <v>269</v>
      </c>
      <c r="E22" s="15">
        <f>'Form 1 WP'!W21</f>
        <v>0</v>
      </c>
      <c r="F22" s="7">
        <v>101</v>
      </c>
      <c r="G22" s="7">
        <f>VLOOKUP($F22,AF!$B$43:$M$84,G$9)*$E22</f>
        <v>0</v>
      </c>
      <c r="H22" s="7">
        <f>VLOOKUP($F22,AF!$B$43:$M$84,H$9)*$E22</f>
        <v>0</v>
      </c>
      <c r="I22" s="7">
        <f>VLOOKUP($F22,AF!$B$43:$M$84,I$9)*$E22</f>
        <v>0</v>
      </c>
      <c r="J22" s="7">
        <f>VLOOKUP($F22,AF!$B$43:$M$84,J$9)*$E22</f>
        <v>0</v>
      </c>
      <c r="K22" s="7">
        <f t="shared" ref="K22:K29" si="18">E22-SUM(G22:J22)</f>
        <v>0</v>
      </c>
      <c r="L22" s="45">
        <f t="shared" ref="L22:L30" si="19">$E22-SUM(G22:K22)</f>
        <v>0</v>
      </c>
      <c r="M22" s="46"/>
      <c r="N22" s="7">
        <v>206</v>
      </c>
      <c r="O22" s="7">
        <f>VLOOKUP($N22,AF!$B$43:$M$84,O$9)*$G22</f>
        <v>0</v>
      </c>
      <c r="P22" s="7">
        <f>VLOOKUP($N22,AF!$B$43:$M$84,P$9)*$G22</f>
        <v>0</v>
      </c>
      <c r="Q22" s="7">
        <f>VLOOKUP($N22,AF!$B$43:$M$84,Q$9)*$H22</f>
        <v>0</v>
      </c>
      <c r="R22" s="7">
        <f>VLOOKUP($N22,AF!$B$43:$M$84,R$9)*$H22</f>
        <v>0</v>
      </c>
      <c r="S22" s="7">
        <f>VLOOKUP($N22,AF!$B$43:$M$84,S$9)*$I22</f>
        <v>0</v>
      </c>
      <c r="T22" s="7">
        <f>VLOOKUP($N22,AF!$B$43:$M$84,T$9)*$I22</f>
        <v>0</v>
      </c>
      <c r="U22" s="7">
        <f>VLOOKUP($N22,AF!$B$43:$M$84,U$9)*$J22</f>
        <v>0</v>
      </c>
      <c r="V22" s="7">
        <f>VLOOKUP($N22,AF!$B$43:$M$84,V$9)*$J22</f>
        <v>0</v>
      </c>
      <c r="W22" s="7">
        <f t="shared" ref="W22:W29" si="20">E22-SUM(O22:V22)</f>
        <v>0</v>
      </c>
      <c r="X22" s="46"/>
      <c r="Y22" s="7">
        <f t="shared" ref="Y22:Z29" si="21">+O22+Q22+S22+U22</f>
        <v>0</v>
      </c>
      <c r="Z22" s="7">
        <f t="shared" si="21"/>
        <v>0</v>
      </c>
      <c r="AA22" s="7">
        <f t="shared" ref="AA22:AA29" si="22">+Z22+Y22+W22</f>
        <v>0</v>
      </c>
      <c r="AB22" s="45">
        <f t="shared" ref="AB22:AB30" si="23">$E22-AA22</f>
        <v>0</v>
      </c>
      <c r="AC22" s="46"/>
      <c r="AD22" s="45">
        <v>302</v>
      </c>
      <c r="AE22" s="7">
        <f>VLOOKUP($AD22,AF!$B$43:$M$84,AE$9)*$O22</f>
        <v>0</v>
      </c>
      <c r="AF22" s="7">
        <f>VLOOKUP($AD22,AF!$B$43:$M$84,AF$9)*$P22</f>
        <v>0</v>
      </c>
      <c r="AG22" s="7">
        <f>VLOOKUP($AD22,AF!$B$43:$M$84,AG$9)*$Q22</f>
        <v>0</v>
      </c>
      <c r="AH22" s="7">
        <f>VLOOKUP($AD22,AF!$B$43:$M$84,AH$9)*$R22</f>
        <v>0</v>
      </c>
      <c r="AI22" s="7">
        <f>VLOOKUP($AD22,AF!$B$43:$M$84,AI$9)*$S22</f>
        <v>0</v>
      </c>
      <c r="AJ22" s="7">
        <f>VLOOKUP($AD22,AF!$B$43:$M$84,AJ$9)*$T22</f>
        <v>0</v>
      </c>
      <c r="AK22" s="7">
        <f>VLOOKUP($AD22,AF!$B$43:$M$84,AK$9)*$U22</f>
        <v>0</v>
      </c>
      <c r="AL22" s="7">
        <f>VLOOKUP($AD22,AF!$B$43:$M$84,AL$9)*$V22</f>
        <v>0</v>
      </c>
      <c r="AM22" s="7">
        <f t="shared" ref="AM22:AM29" si="24">E22-SUM(AE22:AL22)</f>
        <v>0</v>
      </c>
      <c r="AN22" s="46"/>
      <c r="AO22" s="7">
        <f t="shared" ref="AO22:AP29" si="25">+AE22+AG22+AI22+AK22</f>
        <v>0</v>
      </c>
      <c r="AP22" s="7">
        <f t="shared" si="25"/>
        <v>0</v>
      </c>
      <c r="AQ22" s="7">
        <f t="shared" ref="AQ22:AQ29" si="26">+AP22+AO22+AM22</f>
        <v>0</v>
      </c>
      <c r="AR22" s="45">
        <f t="shared" ref="AR22:AR30" si="27">$E22-AQ22</f>
        <v>0</v>
      </c>
      <c r="AS22" s="46"/>
      <c r="AT22" s="46"/>
    </row>
    <row r="23" spans="1:46" x14ac:dyDescent="0.4">
      <c r="A23" s="20">
        <f t="shared" si="5"/>
        <v>15</v>
      </c>
      <c r="B23" s="6">
        <v>511</v>
      </c>
      <c r="C23" t="s">
        <v>270</v>
      </c>
      <c r="D23" t="s">
        <v>271</v>
      </c>
      <c r="E23" s="15">
        <f>'Form 1 WP'!W22</f>
        <v>0</v>
      </c>
      <c r="F23" s="7">
        <v>101</v>
      </c>
      <c r="G23" s="7">
        <f>VLOOKUP($F23,AF!$B$43:$M$84,G$9)*$E23</f>
        <v>0</v>
      </c>
      <c r="H23" s="7">
        <f>VLOOKUP($F23,AF!$B$43:$M$84,H$9)*$E23</f>
        <v>0</v>
      </c>
      <c r="I23" s="7">
        <f>VLOOKUP($F23,AF!$B$43:$M$84,I$9)*$E23</f>
        <v>0</v>
      </c>
      <c r="J23" s="7">
        <f>VLOOKUP($F23,AF!$B$43:$M$84,J$9)*$E23</f>
        <v>0</v>
      </c>
      <c r="K23" s="7">
        <f t="shared" si="18"/>
        <v>0</v>
      </c>
      <c r="L23" s="45">
        <f t="shared" si="19"/>
        <v>0</v>
      </c>
      <c r="M23" s="46"/>
      <c r="N23" s="7">
        <v>206</v>
      </c>
      <c r="O23" s="7">
        <f>VLOOKUP($N23,AF!$B$43:$M$84,O$9)*$G23</f>
        <v>0</v>
      </c>
      <c r="P23" s="7">
        <f>VLOOKUP($N23,AF!$B$43:$M$84,P$9)*$G23</f>
        <v>0</v>
      </c>
      <c r="Q23" s="7">
        <f>VLOOKUP($N23,AF!$B$43:$M$84,Q$9)*$H23</f>
        <v>0</v>
      </c>
      <c r="R23" s="7">
        <f>VLOOKUP($N23,AF!$B$43:$M$84,R$9)*$H23</f>
        <v>0</v>
      </c>
      <c r="S23" s="7">
        <f>VLOOKUP($N23,AF!$B$43:$M$84,S$9)*$I23</f>
        <v>0</v>
      </c>
      <c r="T23" s="7">
        <f>VLOOKUP($N23,AF!$B$43:$M$84,T$9)*$I23</f>
        <v>0</v>
      </c>
      <c r="U23" s="7">
        <f>VLOOKUP($N23,AF!$B$43:$M$84,U$9)*$J23</f>
        <v>0</v>
      </c>
      <c r="V23" s="7">
        <f>VLOOKUP($N23,AF!$B$43:$M$84,V$9)*$J23</f>
        <v>0</v>
      </c>
      <c r="W23" s="7">
        <f t="shared" si="20"/>
        <v>0</v>
      </c>
      <c r="X23" s="46"/>
      <c r="Y23" s="7">
        <f t="shared" si="21"/>
        <v>0</v>
      </c>
      <c r="Z23" s="7">
        <f t="shared" si="21"/>
        <v>0</v>
      </c>
      <c r="AA23" s="7">
        <f t="shared" si="22"/>
        <v>0</v>
      </c>
      <c r="AB23" s="45">
        <f t="shared" si="23"/>
        <v>0</v>
      </c>
      <c r="AC23" s="46"/>
      <c r="AD23" s="45">
        <v>302</v>
      </c>
      <c r="AE23" s="7">
        <f>VLOOKUP($AD23,AF!$B$43:$M$84,AE$9)*$O23</f>
        <v>0</v>
      </c>
      <c r="AF23" s="7">
        <f>VLOOKUP($AD23,AF!$B$43:$M$84,AF$9)*$P23</f>
        <v>0</v>
      </c>
      <c r="AG23" s="7">
        <f>VLOOKUP($AD23,AF!$B$43:$M$84,AG$9)*$Q23</f>
        <v>0</v>
      </c>
      <c r="AH23" s="7">
        <f>VLOOKUP($AD23,AF!$B$43:$M$84,AH$9)*$R23</f>
        <v>0</v>
      </c>
      <c r="AI23" s="7">
        <f>VLOOKUP($AD23,AF!$B$43:$M$84,AI$9)*$S23</f>
        <v>0</v>
      </c>
      <c r="AJ23" s="7">
        <f>VLOOKUP($AD23,AF!$B$43:$M$84,AJ$9)*$T23</f>
        <v>0</v>
      </c>
      <c r="AK23" s="7">
        <f>VLOOKUP($AD23,AF!$B$43:$M$84,AK$9)*$U23</f>
        <v>0</v>
      </c>
      <c r="AL23" s="7">
        <f>VLOOKUP($AD23,AF!$B$43:$M$84,AL$9)*$V23</f>
        <v>0</v>
      </c>
      <c r="AM23" s="7">
        <f t="shared" si="24"/>
        <v>0</v>
      </c>
      <c r="AN23" s="46"/>
      <c r="AO23" s="7">
        <f t="shared" si="25"/>
        <v>0</v>
      </c>
      <c r="AP23" s="7">
        <f t="shared" si="25"/>
        <v>0</v>
      </c>
      <c r="AQ23" s="7">
        <f t="shared" si="26"/>
        <v>0</v>
      </c>
      <c r="AR23" s="45">
        <f t="shared" si="27"/>
        <v>0</v>
      </c>
      <c r="AS23" s="46"/>
      <c r="AT23" s="46"/>
    </row>
    <row r="24" spans="1:46" x14ac:dyDescent="0.4">
      <c r="A24" s="20">
        <f t="shared" si="5"/>
        <v>16</v>
      </c>
      <c r="B24" s="6">
        <v>512</v>
      </c>
      <c r="C24" t="s">
        <v>272</v>
      </c>
      <c r="D24" t="s">
        <v>273</v>
      </c>
      <c r="E24" s="15">
        <f>'Form 1 WP'!W23</f>
        <v>6357709</v>
      </c>
      <c r="F24" s="7">
        <v>101</v>
      </c>
      <c r="G24" s="7">
        <f>VLOOKUP($F24,AF!$B$43:$M$84,G$9)*$E24</f>
        <v>0</v>
      </c>
      <c r="H24" s="7">
        <f>VLOOKUP($F24,AF!$B$43:$M$84,H$9)*$E24</f>
        <v>0</v>
      </c>
      <c r="I24" s="7">
        <f>VLOOKUP($F24,AF!$B$43:$M$84,I$9)*$E24</f>
        <v>0</v>
      </c>
      <c r="J24" s="7">
        <f>VLOOKUP($F24,AF!$B$43:$M$84,J$9)*$E24</f>
        <v>0</v>
      </c>
      <c r="K24" s="7">
        <f t="shared" si="18"/>
        <v>6357709</v>
      </c>
      <c r="L24" s="45">
        <f t="shared" si="19"/>
        <v>0</v>
      </c>
      <c r="M24" s="46"/>
      <c r="N24" s="7">
        <v>206</v>
      </c>
      <c r="O24" s="7">
        <f>VLOOKUP($N24,AF!$B$43:$M$84,O$9)*$G24</f>
        <v>0</v>
      </c>
      <c r="P24" s="7">
        <f>VLOOKUP($N24,AF!$B$43:$M$84,P$9)*$G24</f>
        <v>0</v>
      </c>
      <c r="Q24" s="7">
        <f>VLOOKUP($N24,AF!$B$43:$M$84,Q$9)*$H24</f>
        <v>0</v>
      </c>
      <c r="R24" s="7">
        <f>VLOOKUP($N24,AF!$B$43:$M$84,R$9)*$H24</f>
        <v>0</v>
      </c>
      <c r="S24" s="7">
        <f>VLOOKUP($N24,AF!$B$43:$M$84,S$9)*$I24</f>
        <v>0</v>
      </c>
      <c r="T24" s="7">
        <f>VLOOKUP($N24,AF!$B$43:$M$84,T$9)*$I24</f>
        <v>0</v>
      </c>
      <c r="U24" s="7">
        <f>VLOOKUP($N24,AF!$B$43:$M$84,U$9)*$J24</f>
        <v>0</v>
      </c>
      <c r="V24" s="7">
        <f>VLOOKUP($N24,AF!$B$43:$M$84,V$9)*$J24</f>
        <v>0</v>
      </c>
      <c r="W24" s="7">
        <f t="shared" si="20"/>
        <v>6357709</v>
      </c>
      <c r="X24" s="46"/>
      <c r="Y24" s="7">
        <f t="shared" si="21"/>
        <v>0</v>
      </c>
      <c r="Z24" s="7">
        <f t="shared" si="21"/>
        <v>0</v>
      </c>
      <c r="AA24" s="7">
        <f t="shared" si="22"/>
        <v>6357709</v>
      </c>
      <c r="AB24" s="45">
        <f t="shared" si="23"/>
        <v>0</v>
      </c>
      <c r="AC24" s="46"/>
      <c r="AD24" s="45">
        <v>302</v>
      </c>
      <c r="AE24" s="7">
        <f>VLOOKUP($AD24,AF!$B$43:$M$84,AE$9)*$O24</f>
        <v>0</v>
      </c>
      <c r="AF24" s="7">
        <f>VLOOKUP($AD24,AF!$B$43:$M$84,AF$9)*$P24</f>
        <v>0</v>
      </c>
      <c r="AG24" s="7">
        <f>VLOOKUP($AD24,AF!$B$43:$M$84,AG$9)*$Q24</f>
        <v>0</v>
      </c>
      <c r="AH24" s="7">
        <f>VLOOKUP($AD24,AF!$B$43:$M$84,AH$9)*$R24</f>
        <v>0</v>
      </c>
      <c r="AI24" s="7">
        <f>VLOOKUP($AD24,AF!$B$43:$M$84,AI$9)*$S24</f>
        <v>0</v>
      </c>
      <c r="AJ24" s="7">
        <f>VLOOKUP($AD24,AF!$B$43:$M$84,AJ$9)*$T24</f>
        <v>0</v>
      </c>
      <c r="AK24" s="7">
        <f>VLOOKUP($AD24,AF!$B$43:$M$84,AK$9)*$U24</f>
        <v>0</v>
      </c>
      <c r="AL24" s="7">
        <f>VLOOKUP($AD24,AF!$B$43:$M$84,AL$9)*$V24</f>
        <v>0</v>
      </c>
      <c r="AM24" s="7">
        <f t="shared" si="24"/>
        <v>6357709</v>
      </c>
      <c r="AN24" s="46"/>
      <c r="AO24" s="7">
        <f t="shared" si="25"/>
        <v>0</v>
      </c>
      <c r="AP24" s="7">
        <f t="shared" si="25"/>
        <v>0</v>
      </c>
      <c r="AQ24" s="7">
        <f t="shared" si="26"/>
        <v>6357709</v>
      </c>
      <c r="AR24" s="45">
        <f t="shared" si="27"/>
        <v>0</v>
      </c>
      <c r="AS24" s="46"/>
      <c r="AT24" s="46"/>
    </row>
    <row r="25" spans="1:46" x14ac:dyDescent="0.4">
      <c r="A25" s="20">
        <f t="shared" si="5"/>
        <v>17</v>
      </c>
      <c r="B25" s="6">
        <v>513</v>
      </c>
      <c r="C25" t="s">
        <v>274</v>
      </c>
      <c r="D25" t="s">
        <v>275</v>
      </c>
      <c r="E25" s="15">
        <f>'Form 1 WP'!W24</f>
        <v>4942337</v>
      </c>
      <c r="F25" s="7">
        <v>101</v>
      </c>
      <c r="G25" s="7">
        <f>VLOOKUP($F25,AF!$B$43:$M$84,G$9)*$E25</f>
        <v>0</v>
      </c>
      <c r="H25" s="7">
        <f>VLOOKUP($F25,AF!$B$43:$M$84,H$9)*$E25</f>
        <v>0</v>
      </c>
      <c r="I25" s="7">
        <f>VLOOKUP($F25,AF!$B$43:$M$84,I$9)*$E25</f>
        <v>0</v>
      </c>
      <c r="J25" s="7">
        <f>VLOOKUP($F25,AF!$B$43:$M$84,J$9)*$E25</f>
        <v>0</v>
      </c>
      <c r="K25" s="7">
        <f t="shared" si="18"/>
        <v>4942337</v>
      </c>
      <c r="L25" s="45">
        <f t="shared" si="19"/>
        <v>0</v>
      </c>
      <c r="M25" s="46"/>
      <c r="N25" s="7">
        <v>206</v>
      </c>
      <c r="O25" s="7">
        <f>VLOOKUP($N25,AF!$B$43:$M$84,O$9)*$G25</f>
        <v>0</v>
      </c>
      <c r="P25" s="7">
        <f>VLOOKUP($N25,AF!$B$43:$M$84,P$9)*$G25</f>
        <v>0</v>
      </c>
      <c r="Q25" s="7">
        <f>VLOOKUP($N25,AF!$B$43:$M$84,Q$9)*$H25</f>
        <v>0</v>
      </c>
      <c r="R25" s="7">
        <f>VLOOKUP($N25,AF!$B$43:$M$84,R$9)*$H25</f>
        <v>0</v>
      </c>
      <c r="S25" s="7">
        <f>VLOOKUP($N25,AF!$B$43:$M$84,S$9)*$I25</f>
        <v>0</v>
      </c>
      <c r="T25" s="7">
        <f>VLOOKUP($N25,AF!$B$43:$M$84,T$9)*$I25</f>
        <v>0</v>
      </c>
      <c r="U25" s="7">
        <f>VLOOKUP($N25,AF!$B$43:$M$84,U$9)*$J25</f>
        <v>0</v>
      </c>
      <c r="V25" s="7">
        <f>VLOOKUP($N25,AF!$B$43:$M$84,V$9)*$J25</f>
        <v>0</v>
      </c>
      <c r="W25" s="7">
        <f t="shared" si="20"/>
        <v>4942337</v>
      </c>
      <c r="X25" s="46"/>
      <c r="Y25" s="7">
        <f t="shared" si="21"/>
        <v>0</v>
      </c>
      <c r="Z25" s="7">
        <f t="shared" si="21"/>
        <v>0</v>
      </c>
      <c r="AA25" s="7">
        <f t="shared" si="22"/>
        <v>4942337</v>
      </c>
      <c r="AB25" s="45">
        <f t="shared" si="23"/>
        <v>0</v>
      </c>
      <c r="AC25" s="46"/>
      <c r="AD25" s="45">
        <v>302</v>
      </c>
      <c r="AE25" s="7">
        <f>VLOOKUP($AD25,AF!$B$43:$M$84,AE$9)*$O25</f>
        <v>0</v>
      </c>
      <c r="AF25" s="7">
        <f>VLOOKUP($AD25,AF!$B$43:$M$84,AF$9)*$P25</f>
        <v>0</v>
      </c>
      <c r="AG25" s="7">
        <f>VLOOKUP($AD25,AF!$B$43:$M$84,AG$9)*$Q25</f>
        <v>0</v>
      </c>
      <c r="AH25" s="7">
        <f>VLOOKUP($AD25,AF!$B$43:$M$84,AH$9)*$R25</f>
        <v>0</v>
      </c>
      <c r="AI25" s="7">
        <f>VLOOKUP($AD25,AF!$B$43:$M$84,AI$9)*$S25</f>
        <v>0</v>
      </c>
      <c r="AJ25" s="7">
        <f>VLOOKUP($AD25,AF!$B$43:$M$84,AJ$9)*$T25</f>
        <v>0</v>
      </c>
      <c r="AK25" s="7">
        <f>VLOOKUP($AD25,AF!$B$43:$M$84,AK$9)*$U25</f>
        <v>0</v>
      </c>
      <c r="AL25" s="7">
        <f>VLOOKUP($AD25,AF!$B$43:$M$84,AL$9)*$V25</f>
        <v>0</v>
      </c>
      <c r="AM25" s="7">
        <f t="shared" si="24"/>
        <v>4942337</v>
      </c>
      <c r="AN25" s="46"/>
      <c r="AO25" s="7">
        <f t="shared" si="25"/>
        <v>0</v>
      </c>
      <c r="AP25" s="7">
        <f t="shared" si="25"/>
        <v>0</v>
      </c>
      <c r="AQ25" s="7">
        <f t="shared" si="26"/>
        <v>4942337</v>
      </c>
      <c r="AR25" s="45">
        <f t="shared" si="27"/>
        <v>0</v>
      </c>
      <c r="AS25" s="46"/>
      <c r="AT25" s="46"/>
    </row>
    <row r="26" spans="1:46" x14ac:dyDescent="0.4">
      <c r="A26" s="20">
        <f t="shared" si="5"/>
        <v>18</v>
      </c>
      <c r="B26" s="6">
        <v>513.1</v>
      </c>
      <c r="C26" t="s">
        <v>381</v>
      </c>
      <c r="D26" t="s">
        <v>1064</v>
      </c>
      <c r="E26" s="15">
        <f>'Form 1 WP'!W25</f>
        <v>24000</v>
      </c>
      <c r="F26" s="7">
        <v>101</v>
      </c>
      <c r="G26" s="7">
        <f>VLOOKUP($F26,AF!$B$43:$M$84,G$9)*$E26</f>
        <v>0</v>
      </c>
      <c r="H26" s="7">
        <f>VLOOKUP($F26,AF!$B$43:$M$84,H$9)*$E26</f>
        <v>0</v>
      </c>
      <c r="I26" s="7">
        <f>VLOOKUP($F26,AF!$B$43:$M$84,I$9)*$E26</f>
        <v>0</v>
      </c>
      <c r="J26" s="7">
        <f>VLOOKUP($F26,AF!$B$43:$M$84,J$9)*$E26</f>
        <v>0</v>
      </c>
      <c r="K26" s="7">
        <f t="shared" ref="K26:K28" si="28">E26-SUM(G26:J26)</f>
        <v>24000</v>
      </c>
      <c r="L26" s="45">
        <f t="shared" ref="L26:L28" si="29">$E26-SUM(G26:K26)</f>
        <v>0</v>
      </c>
      <c r="M26" s="46"/>
      <c r="N26" s="7">
        <v>206</v>
      </c>
      <c r="O26" s="7">
        <f>VLOOKUP($N26,AF!$B$43:$M$84,O$9)*$G26</f>
        <v>0</v>
      </c>
      <c r="P26" s="7">
        <f>VLOOKUP($N26,AF!$B$43:$M$84,P$9)*$G26</f>
        <v>0</v>
      </c>
      <c r="Q26" s="7">
        <f>VLOOKUP($N26,AF!$B$43:$M$84,Q$9)*$H26</f>
        <v>0</v>
      </c>
      <c r="R26" s="7">
        <f>VLOOKUP($N26,AF!$B$43:$M$84,R$9)*$H26</f>
        <v>0</v>
      </c>
      <c r="S26" s="7">
        <f>VLOOKUP($N26,AF!$B$43:$M$84,S$9)*$I26</f>
        <v>0</v>
      </c>
      <c r="T26" s="7">
        <f>VLOOKUP($N26,AF!$B$43:$M$84,T$9)*$I26</f>
        <v>0</v>
      </c>
      <c r="U26" s="7">
        <f>VLOOKUP($N26,AF!$B$43:$M$84,U$9)*$J26</f>
        <v>0</v>
      </c>
      <c r="V26" s="7">
        <f>VLOOKUP($N26,AF!$B$43:$M$84,V$9)*$J26</f>
        <v>0</v>
      </c>
      <c r="W26" s="7">
        <f t="shared" ref="W26:W28" si="30">E26-SUM(O26:V26)</f>
        <v>24000</v>
      </c>
      <c r="X26" s="46"/>
      <c r="Y26" s="7">
        <f t="shared" ref="Y26:Y28" si="31">+O26+Q26+S26+U26</f>
        <v>0</v>
      </c>
      <c r="Z26" s="7">
        <f t="shared" ref="Z26:Z28" si="32">+P26+R26+T26+V26</f>
        <v>0</v>
      </c>
      <c r="AA26" s="7">
        <f t="shared" ref="AA26:AA28" si="33">+Z26+Y26+W26</f>
        <v>24000</v>
      </c>
      <c r="AB26" s="45">
        <f t="shared" ref="AB26:AB28" si="34">$E26-AA26</f>
        <v>0</v>
      </c>
      <c r="AC26" s="46"/>
      <c r="AD26" s="45">
        <v>302</v>
      </c>
      <c r="AE26" s="7">
        <f>VLOOKUP($AD26,AF!$B$43:$M$84,AE$9)*$O26</f>
        <v>0</v>
      </c>
      <c r="AF26" s="7">
        <f>VLOOKUP($AD26,AF!$B$43:$M$84,AF$9)*$P26</f>
        <v>0</v>
      </c>
      <c r="AG26" s="7">
        <f>VLOOKUP($AD26,AF!$B$43:$M$84,AG$9)*$Q26</f>
        <v>0</v>
      </c>
      <c r="AH26" s="7">
        <f>VLOOKUP($AD26,AF!$B$43:$M$84,AH$9)*$R26</f>
        <v>0</v>
      </c>
      <c r="AI26" s="7">
        <f>VLOOKUP($AD26,AF!$B$43:$M$84,AI$9)*$S26</f>
        <v>0</v>
      </c>
      <c r="AJ26" s="7">
        <f>VLOOKUP($AD26,AF!$B$43:$M$84,AJ$9)*$T26</f>
        <v>0</v>
      </c>
      <c r="AK26" s="7">
        <f>VLOOKUP($AD26,AF!$B$43:$M$84,AK$9)*$U26</f>
        <v>0</v>
      </c>
      <c r="AL26" s="7">
        <f>VLOOKUP($AD26,AF!$B$43:$M$84,AL$9)*$V26</f>
        <v>0</v>
      </c>
      <c r="AM26" s="7">
        <f t="shared" ref="AM26:AM28" si="35">E26-SUM(AE26:AL26)</f>
        <v>24000</v>
      </c>
      <c r="AN26" s="46"/>
      <c r="AO26" s="7">
        <f t="shared" ref="AO26:AO28" si="36">+AE26+AG26+AI26+AK26</f>
        <v>0</v>
      </c>
      <c r="AP26" s="7">
        <f t="shared" ref="AP26:AP28" si="37">+AF26+AH26+AJ26+AL26</f>
        <v>0</v>
      </c>
      <c r="AQ26" s="7">
        <f t="shared" ref="AQ26:AQ28" si="38">+AP26+AO26+AM26</f>
        <v>24000</v>
      </c>
      <c r="AR26" s="45"/>
      <c r="AS26" s="46"/>
      <c r="AT26" s="46"/>
    </row>
    <row r="27" spans="1:46" x14ac:dyDescent="0.4">
      <c r="A27" s="20">
        <f t="shared" si="5"/>
        <v>19</v>
      </c>
      <c r="B27" s="6">
        <v>513.20000000000005</v>
      </c>
      <c r="C27" t="s">
        <v>382</v>
      </c>
      <c r="D27" t="s">
        <v>1065</v>
      </c>
      <c r="E27" s="15">
        <f>'Form 1 WP'!W26</f>
        <v>226573</v>
      </c>
      <c r="F27" s="7">
        <v>101</v>
      </c>
      <c r="G27" s="7">
        <f>VLOOKUP($F27,AF!$B$43:$M$84,G$9)*$E27</f>
        <v>0</v>
      </c>
      <c r="H27" s="7">
        <f>VLOOKUP($F27,AF!$B$43:$M$84,H$9)*$E27</f>
        <v>0</v>
      </c>
      <c r="I27" s="7">
        <f>VLOOKUP($F27,AF!$B$43:$M$84,I$9)*$E27</f>
        <v>0</v>
      </c>
      <c r="J27" s="7">
        <f>VLOOKUP($F27,AF!$B$43:$M$84,J$9)*$E27</f>
        <v>0</v>
      </c>
      <c r="K27" s="7">
        <f t="shared" si="28"/>
        <v>226573</v>
      </c>
      <c r="L27" s="45">
        <f t="shared" si="29"/>
        <v>0</v>
      </c>
      <c r="M27" s="46"/>
      <c r="N27" s="7">
        <v>206</v>
      </c>
      <c r="O27" s="7">
        <f>VLOOKUP($N27,AF!$B$43:$M$84,O$9)*$G27</f>
        <v>0</v>
      </c>
      <c r="P27" s="7">
        <f>VLOOKUP($N27,AF!$B$43:$M$84,P$9)*$G27</f>
        <v>0</v>
      </c>
      <c r="Q27" s="7">
        <f>VLOOKUP($N27,AF!$B$43:$M$84,Q$9)*$H27</f>
        <v>0</v>
      </c>
      <c r="R27" s="7">
        <f>VLOOKUP($N27,AF!$B$43:$M$84,R$9)*$H27</f>
        <v>0</v>
      </c>
      <c r="S27" s="7">
        <f>VLOOKUP($N27,AF!$B$43:$M$84,S$9)*$I27</f>
        <v>0</v>
      </c>
      <c r="T27" s="7">
        <f>VLOOKUP($N27,AF!$B$43:$M$84,T$9)*$I27</f>
        <v>0</v>
      </c>
      <c r="U27" s="7">
        <f>VLOOKUP($N27,AF!$B$43:$M$84,U$9)*$J27</f>
        <v>0</v>
      </c>
      <c r="V27" s="7">
        <f>VLOOKUP($N27,AF!$B$43:$M$84,V$9)*$J27</f>
        <v>0</v>
      </c>
      <c r="W27" s="7">
        <f t="shared" si="30"/>
        <v>226573</v>
      </c>
      <c r="X27" s="46"/>
      <c r="Y27" s="7">
        <f t="shared" si="31"/>
        <v>0</v>
      </c>
      <c r="Z27" s="7">
        <f t="shared" si="32"/>
        <v>0</v>
      </c>
      <c r="AA27" s="7">
        <f t="shared" si="33"/>
        <v>226573</v>
      </c>
      <c r="AB27" s="45">
        <f t="shared" si="34"/>
        <v>0</v>
      </c>
      <c r="AC27" s="46"/>
      <c r="AD27" s="45">
        <v>302</v>
      </c>
      <c r="AE27" s="7">
        <f>VLOOKUP($AD27,AF!$B$43:$M$84,AE$9)*$O27</f>
        <v>0</v>
      </c>
      <c r="AF27" s="7">
        <f>VLOOKUP($AD27,AF!$B$43:$M$84,AF$9)*$P27</f>
        <v>0</v>
      </c>
      <c r="AG27" s="7">
        <f>VLOOKUP($AD27,AF!$B$43:$M$84,AG$9)*$Q27</f>
        <v>0</v>
      </c>
      <c r="AH27" s="7">
        <f>VLOOKUP($AD27,AF!$B$43:$M$84,AH$9)*$R27</f>
        <v>0</v>
      </c>
      <c r="AI27" s="7">
        <f>VLOOKUP($AD27,AF!$B$43:$M$84,AI$9)*$S27</f>
        <v>0</v>
      </c>
      <c r="AJ27" s="7">
        <f>VLOOKUP($AD27,AF!$B$43:$M$84,AJ$9)*$T27</f>
        <v>0</v>
      </c>
      <c r="AK27" s="7">
        <f>VLOOKUP($AD27,AF!$B$43:$M$84,AK$9)*$U27</f>
        <v>0</v>
      </c>
      <c r="AL27" s="7">
        <f>VLOOKUP($AD27,AF!$B$43:$M$84,AL$9)*$V27</f>
        <v>0</v>
      </c>
      <c r="AM27" s="7">
        <f t="shared" si="35"/>
        <v>226573</v>
      </c>
      <c r="AN27" s="46"/>
      <c r="AO27" s="7">
        <f t="shared" si="36"/>
        <v>0</v>
      </c>
      <c r="AP27" s="7">
        <f t="shared" si="37"/>
        <v>0</v>
      </c>
      <c r="AQ27" s="7">
        <f t="shared" si="38"/>
        <v>226573</v>
      </c>
      <c r="AR27" s="45"/>
      <c r="AS27" s="46"/>
      <c r="AT27" s="46"/>
    </row>
    <row r="28" spans="1:46" x14ac:dyDescent="0.4">
      <c r="A28" s="20">
        <f t="shared" si="5"/>
        <v>20</v>
      </c>
      <c r="B28" s="6">
        <v>513.29999999999995</v>
      </c>
      <c r="C28" t="s">
        <v>383</v>
      </c>
      <c r="D28" t="s">
        <v>1066</v>
      </c>
      <c r="E28" s="15">
        <f>'Form 1 WP'!W27</f>
        <v>46756</v>
      </c>
      <c r="F28" s="7">
        <v>101</v>
      </c>
      <c r="G28" s="7">
        <f>VLOOKUP($F28,AF!$B$43:$M$84,G$9)*$E28</f>
        <v>0</v>
      </c>
      <c r="H28" s="7">
        <f>VLOOKUP($F28,AF!$B$43:$M$84,H$9)*$E28</f>
        <v>0</v>
      </c>
      <c r="I28" s="7">
        <f>VLOOKUP($F28,AF!$B$43:$M$84,I$9)*$E28</f>
        <v>0</v>
      </c>
      <c r="J28" s="7">
        <f>VLOOKUP($F28,AF!$B$43:$M$84,J$9)*$E28</f>
        <v>0</v>
      </c>
      <c r="K28" s="7">
        <f t="shared" si="28"/>
        <v>46756</v>
      </c>
      <c r="L28" s="45">
        <f t="shared" si="29"/>
        <v>0</v>
      </c>
      <c r="M28" s="46"/>
      <c r="N28" s="7">
        <v>206</v>
      </c>
      <c r="O28" s="7">
        <f>VLOOKUP($N28,AF!$B$43:$M$84,O$9)*$G28</f>
        <v>0</v>
      </c>
      <c r="P28" s="7">
        <f>VLOOKUP($N28,AF!$B$43:$M$84,P$9)*$G28</f>
        <v>0</v>
      </c>
      <c r="Q28" s="7">
        <f>VLOOKUP($N28,AF!$B$43:$M$84,Q$9)*$H28</f>
        <v>0</v>
      </c>
      <c r="R28" s="7">
        <f>VLOOKUP($N28,AF!$B$43:$M$84,R$9)*$H28</f>
        <v>0</v>
      </c>
      <c r="S28" s="7">
        <f>VLOOKUP($N28,AF!$B$43:$M$84,S$9)*$I28</f>
        <v>0</v>
      </c>
      <c r="T28" s="7">
        <f>VLOOKUP($N28,AF!$B$43:$M$84,T$9)*$I28</f>
        <v>0</v>
      </c>
      <c r="U28" s="7">
        <f>VLOOKUP($N28,AF!$B$43:$M$84,U$9)*$J28</f>
        <v>0</v>
      </c>
      <c r="V28" s="7">
        <f>VLOOKUP($N28,AF!$B$43:$M$84,V$9)*$J28</f>
        <v>0</v>
      </c>
      <c r="W28" s="7">
        <f t="shared" si="30"/>
        <v>46756</v>
      </c>
      <c r="X28" s="46"/>
      <c r="Y28" s="7">
        <f t="shared" si="31"/>
        <v>0</v>
      </c>
      <c r="Z28" s="7">
        <f t="shared" si="32"/>
        <v>0</v>
      </c>
      <c r="AA28" s="7">
        <f t="shared" si="33"/>
        <v>46756</v>
      </c>
      <c r="AB28" s="45">
        <f t="shared" si="34"/>
        <v>0</v>
      </c>
      <c r="AC28" s="46"/>
      <c r="AD28" s="45">
        <v>302</v>
      </c>
      <c r="AE28" s="7">
        <f>VLOOKUP($AD28,AF!$B$43:$M$84,AE$9)*$O28</f>
        <v>0</v>
      </c>
      <c r="AF28" s="7">
        <f>VLOOKUP($AD28,AF!$B$43:$M$84,AF$9)*$P28</f>
        <v>0</v>
      </c>
      <c r="AG28" s="7">
        <f>VLOOKUP($AD28,AF!$B$43:$M$84,AG$9)*$Q28</f>
        <v>0</v>
      </c>
      <c r="AH28" s="7">
        <f>VLOOKUP($AD28,AF!$B$43:$M$84,AH$9)*$R28</f>
        <v>0</v>
      </c>
      <c r="AI28" s="7">
        <f>VLOOKUP($AD28,AF!$B$43:$M$84,AI$9)*$S28</f>
        <v>0</v>
      </c>
      <c r="AJ28" s="7">
        <f>VLOOKUP($AD28,AF!$B$43:$M$84,AJ$9)*$T28</f>
        <v>0</v>
      </c>
      <c r="AK28" s="7">
        <f>VLOOKUP($AD28,AF!$B$43:$M$84,AK$9)*$U28</f>
        <v>0</v>
      </c>
      <c r="AL28" s="7">
        <f>VLOOKUP($AD28,AF!$B$43:$M$84,AL$9)*$V28</f>
        <v>0</v>
      </c>
      <c r="AM28" s="7">
        <f t="shared" si="35"/>
        <v>46756</v>
      </c>
      <c r="AN28" s="46"/>
      <c r="AO28" s="7">
        <f t="shared" si="36"/>
        <v>0</v>
      </c>
      <c r="AP28" s="7">
        <f t="shared" si="37"/>
        <v>0</v>
      </c>
      <c r="AQ28" s="7">
        <f t="shared" si="38"/>
        <v>46756</v>
      </c>
      <c r="AR28" s="45"/>
      <c r="AS28" s="46"/>
      <c r="AT28" s="46"/>
    </row>
    <row r="29" spans="1:46" x14ac:dyDescent="0.4">
      <c r="A29" s="20">
        <f t="shared" si="5"/>
        <v>21</v>
      </c>
      <c r="B29" s="6">
        <v>514</v>
      </c>
      <c r="C29" t="s">
        <v>276</v>
      </c>
      <c r="D29" t="s">
        <v>277</v>
      </c>
      <c r="E29" s="15">
        <f>'Form 1 WP'!W28</f>
        <v>0</v>
      </c>
      <c r="F29" s="7">
        <v>101</v>
      </c>
      <c r="G29" s="7">
        <f>VLOOKUP($F29,AF!$B$43:$M$84,G$9)*$E29</f>
        <v>0</v>
      </c>
      <c r="H29" s="7">
        <f>VLOOKUP($F29,AF!$B$43:$M$84,H$9)*$E29</f>
        <v>0</v>
      </c>
      <c r="I29" s="7">
        <f>VLOOKUP($F29,AF!$B$43:$M$84,I$9)*$E29</f>
        <v>0</v>
      </c>
      <c r="J29" s="7">
        <f>VLOOKUP($F29,AF!$B$43:$M$84,J$9)*$E29</f>
        <v>0</v>
      </c>
      <c r="K29" s="7">
        <f t="shared" si="18"/>
        <v>0</v>
      </c>
      <c r="L29" s="45">
        <f t="shared" si="19"/>
        <v>0</v>
      </c>
      <c r="M29" s="46"/>
      <c r="N29" s="7">
        <v>206</v>
      </c>
      <c r="O29" s="7">
        <f>VLOOKUP($N29,AF!$B$43:$M$84,O$9)*$G29</f>
        <v>0</v>
      </c>
      <c r="P29" s="7">
        <f>VLOOKUP($N29,AF!$B$43:$M$84,P$9)*$G29</f>
        <v>0</v>
      </c>
      <c r="Q29" s="7">
        <f>VLOOKUP($N29,AF!$B$43:$M$84,Q$9)*$H29</f>
        <v>0</v>
      </c>
      <c r="R29" s="7">
        <f>VLOOKUP($N29,AF!$B$43:$M$84,R$9)*$H29</f>
        <v>0</v>
      </c>
      <c r="S29" s="7">
        <f>VLOOKUP($N29,AF!$B$43:$M$84,S$9)*$I29</f>
        <v>0</v>
      </c>
      <c r="T29" s="7">
        <f>VLOOKUP($N29,AF!$B$43:$M$84,T$9)*$I29</f>
        <v>0</v>
      </c>
      <c r="U29" s="7">
        <f>VLOOKUP($N29,AF!$B$43:$M$84,U$9)*$J29</f>
        <v>0</v>
      </c>
      <c r="V29" s="7">
        <f>VLOOKUP($N29,AF!$B$43:$M$84,V$9)*$J29</f>
        <v>0</v>
      </c>
      <c r="W29" s="7">
        <f t="shared" si="20"/>
        <v>0</v>
      </c>
      <c r="X29" s="46"/>
      <c r="Y29" s="7">
        <f t="shared" si="21"/>
        <v>0</v>
      </c>
      <c r="Z29" s="7">
        <f t="shared" si="21"/>
        <v>0</v>
      </c>
      <c r="AA29" s="7">
        <f t="shared" si="22"/>
        <v>0</v>
      </c>
      <c r="AB29" s="45">
        <f t="shared" si="23"/>
        <v>0</v>
      </c>
      <c r="AC29" s="46"/>
      <c r="AD29" s="45">
        <v>302</v>
      </c>
      <c r="AE29" s="7">
        <f>VLOOKUP($AD29,AF!$B$43:$M$84,AE$9)*$O29</f>
        <v>0</v>
      </c>
      <c r="AF29" s="7">
        <f>VLOOKUP($AD29,AF!$B$43:$M$84,AF$9)*$P29</f>
        <v>0</v>
      </c>
      <c r="AG29" s="7">
        <f>VLOOKUP($AD29,AF!$B$43:$M$84,AG$9)*$Q29</f>
        <v>0</v>
      </c>
      <c r="AH29" s="7">
        <f>VLOOKUP($AD29,AF!$B$43:$M$84,AH$9)*$R29</f>
        <v>0</v>
      </c>
      <c r="AI29" s="7">
        <f>VLOOKUP($AD29,AF!$B$43:$M$84,AI$9)*$S29</f>
        <v>0</v>
      </c>
      <c r="AJ29" s="7">
        <f>VLOOKUP($AD29,AF!$B$43:$M$84,AJ$9)*$T29</f>
        <v>0</v>
      </c>
      <c r="AK29" s="7">
        <f>VLOOKUP($AD29,AF!$B$43:$M$84,AK$9)*$U29</f>
        <v>0</v>
      </c>
      <c r="AL29" s="7">
        <f>VLOOKUP($AD29,AF!$B$43:$M$84,AL$9)*$V29</f>
        <v>0</v>
      </c>
      <c r="AM29" s="7">
        <f t="shared" si="24"/>
        <v>0</v>
      </c>
      <c r="AN29" s="46"/>
      <c r="AO29" s="7">
        <f t="shared" si="25"/>
        <v>0</v>
      </c>
      <c r="AP29" s="7">
        <f t="shared" si="25"/>
        <v>0</v>
      </c>
      <c r="AQ29" s="7">
        <f t="shared" si="26"/>
        <v>0</v>
      </c>
      <c r="AR29" s="45">
        <f t="shared" si="27"/>
        <v>0</v>
      </c>
      <c r="AS29" s="46"/>
      <c r="AT29" s="46"/>
    </row>
    <row r="30" spans="1:46" x14ac:dyDescent="0.4">
      <c r="A30" s="20">
        <f t="shared" si="5"/>
        <v>22</v>
      </c>
      <c r="C30" t="s">
        <v>0</v>
      </c>
      <c r="E30" s="39">
        <f>SUM(E22:E29)</f>
        <v>11597375</v>
      </c>
      <c r="F30" s="15"/>
      <c r="G30" s="39">
        <f t="shared" ref="G30:I30" si="39">SUM(G22:G29)</f>
        <v>0</v>
      </c>
      <c r="H30" s="39">
        <f t="shared" si="39"/>
        <v>0</v>
      </c>
      <c r="I30" s="39">
        <f t="shared" si="39"/>
        <v>0</v>
      </c>
      <c r="J30" s="39">
        <f t="shared" ref="J30:K30" si="40">SUM(J22:J29)</f>
        <v>0</v>
      </c>
      <c r="K30" s="39">
        <f t="shared" si="40"/>
        <v>11597375</v>
      </c>
      <c r="L30" s="45">
        <f t="shared" si="19"/>
        <v>0</v>
      </c>
      <c r="M30" s="46"/>
      <c r="N30" s="15"/>
      <c r="O30" s="39">
        <f t="shared" ref="O30" si="41">SUM(O22:O29)</f>
        <v>0</v>
      </c>
      <c r="P30" s="39">
        <f t="shared" ref="P30:W30" si="42">SUM(P22:P29)</f>
        <v>0</v>
      </c>
      <c r="Q30" s="39">
        <f t="shared" si="42"/>
        <v>0</v>
      </c>
      <c r="R30" s="39">
        <f t="shared" ref="R30" si="43">SUM(R22:R29)</f>
        <v>0</v>
      </c>
      <c r="S30" s="39">
        <f t="shared" si="42"/>
        <v>0</v>
      </c>
      <c r="T30" s="39">
        <f t="shared" ref="T30" si="44">SUM(T22:T29)</f>
        <v>0</v>
      </c>
      <c r="U30" s="39">
        <f t="shared" si="42"/>
        <v>0</v>
      </c>
      <c r="V30" s="39">
        <f t="shared" ref="V30" si="45">SUM(V22:V29)</f>
        <v>0</v>
      </c>
      <c r="W30" s="39">
        <f t="shared" si="42"/>
        <v>11597375</v>
      </c>
      <c r="X30" s="46"/>
      <c r="Y30" s="39">
        <f t="shared" ref="Y30:AA30" si="46">SUM(Y22:Y29)</f>
        <v>0</v>
      </c>
      <c r="Z30" s="39">
        <f t="shared" si="46"/>
        <v>0</v>
      </c>
      <c r="AA30" s="39">
        <f t="shared" si="46"/>
        <v>11597375</v>
      </c>
      <c r="AB30" s="45">
        <f t="shared" si="23"/>
        <v>0</v>
      </c>
      <c r="AC30" s="46"/>
      <c r="AD30" s="15"/>
      <c r="AE30" s="39">
        <f t="shared" ref="AE30:AM30" si="47">SUM(AE22:AE29)</f>
        <v>0</v>
      </c>
      <c r="AF30" s="39">
        <f t="shared" si="47"/>
        <v>0</v>
      </c>
      <c r="AG30" s="39">
        <f t="shared" si="47"/>
        <v>0</v>
      </c>
      <c r="AH30" s="39">
        <f t="shared" si="47"/>
        <v>0</v>
      </c>
      <c r="AI30" s="39">
        <f t="shared" si="47"/>
        <v>0</v>
      </c>
      <c r="AJ30" s="39">
        <f t="shared" si="47"/>
        <v>0</v>
      </c>
      <c r="AK30" s="39">
        <f t="shared" si="47"/>
        <v>0</v>
      </c>
      <c r="AL30" s="39">
        <f t="shared" si="47"/>
        <v>0</v>
      </c>
      <c r="AM30" s="39">
        <f t="shared" si="47"/>
        <v>11597375</v>
      </c>
      <c r="AN30" s="46"/>
      <c r="AO30" s="39">
        <f t="shared" ref="AO30:AQ30" si="48">SUM(AO22:AO29)</f>
        <v>0</v>
      </c>
      <c r="AP30" s="39">
        <f t="shared" si="48"/>
        <v>0</v>
      </c>
      <c r="AQ30" s="39">
        <f t="shared" si="48"/>
        <v>11597375</v>
      </c>
      <c r="AR30" s="45">
        <f t="shared" si="27"/>
        <v>0</v>
      </c>
      <c r="AS30" s="46"/>
      <c r="AT30" s="46"/>
    </row>
    <row r="31" spans="1:46" x14ac:dyDescent="0.4">
      <c r="A31" s="20">
        <f t="shared" si="5"/>
        <v>23</v>
      </c>
      <c r="E31" s="48"/>
      <c r="F31" s="48"/>
      <c r="G31" s="48"/>
      <c r="H31" s="7"/>
      <c r="I31" s="48"/>
      <c r="J31" s="48"/>
      <c r="K31" s="48"/>
      <c r="L31" s="48"/>
      <c r="M31" s="46"/>
      <c r="N31" s="48"/>
      <c r="O31" s="48"/>
      <c r="P31" s="48"/>
      <c r="Q31" s="7"/>
      <c r="R31" s="7"/>
      <c r="S31" s="48"/>
      <c r="T31" s="48"/>
      <c r="U31" s="48"/>
      <c r="V31" s="48"/>
      <c r="W31" s="48"/>
      <c r="X31" s="46"/>
      <c r="Y31" s="48"/>
      <c r="Z31" s="48"/>
      <c r="AA31" s="48"/>
      <c r="AB31" s="48"/>
      <c r="AC31" s="46"/>
      <c r="AD31" s="48"/>
      <c r="AE31" s="48"/>
      <c r="AF31" s="48"/>
      <c r="AG31" s="7"/>
      <c r="AH31" s="7"/>
      <c r="AI31" s="48"/>
      <c r="AJ31" s="48"/>
      <c r="AK31" s="48"/>
      <c r="AL31" s="48"/>
      <c r="AM31" s="48"/>
      <c r="AN31" s="46"/>
      <c r="AO31" s="48"/>
      <c r="AP31" s="48"/>
      <c r="AQ31" s="48"/>
      <c r="AR31" s="48"/>
      <c r="AS31" s="46"/>
      <c r="AT31" s="46"/>
    </row>
    <row r="32" spans="1:46" ht="15" thickBot="1" x14ac:dyDescent="0.45">
      <c r="A32" s="20">
        <f t="shared" si="5"/>
        <v>24</v>
      </c>
      <c r="B32" t="s">
        <v>390</v>
      </c>
      <c r="E32" s="40">
        <f>+E19+E30</f>
        <v>64362177</v>
      </c>
      <c r="F32" s="15"/>
      <c r="G32" s="40">
        <f t="shared" ref="G32:K32" si="49">+G19+G30</f>
        <v>0</v>
      </c>
      <c r="H32" s="40">
        <f t="shared" si="49"/>
        <v>0</v>
      </c>
      <c r="I32" s="40">
        <f t="shared" si="49"/>
        <v>0</v>
      </c>
      <c r="J32" s="40">
        <f t="shared" si="49"/>
        <v>0</v>
      </c>
      <c r="K32" s="40">
        <f t="shared" si="49"/>
        <v>64362177</v>
      </c>
      <c r="L32" s="45">
        <f>$E32-SUM(G32:K32)</f>
        <v>0</v>
      </c>
      <c r="M32" s="46"/>
      <c r="N32" s="15"/>
      <c r="O32" s="40">
        <f t="shared" ref="O32:W32" si="50">+O19+O30</f>
        <v>0</v>
      </c>
      <c r="P32" s="40">
        <f t="shared" si="50"/>
        <v>0</v>
      </c>
      <c r="Q32" s="40">
        <f t="shared" si="50"/>
        <v>0</v>
      </c>
      <c r="R32" s="40">
        <f t="shared" si="50"/>
        <v>0</v>
      </c>
      <c r="S32" s="40">
        <f t="shared" si="50"/>
        <v>0</v>
      </c>
      <c r="T32" s="40">
        <f t="shared" si="50"/>
        <v>0</v>
      </c>
      <c r="U32" s="40">
        <f t="shared" si="50"/>
        <v>0</v>
      </c>
      <c r="V32" s="40">
        <f t="shared" si="50"/>
        <v>0</v>
      </c>
      <c r="W32" s="40">
        <f t="shared" si="50"/>
        <v>64362177</v>
      </c>
      <c r="X32" s="46"/>
      <c r="Y32" s="40">
        <f t="shared" ref="Y32:AA32" si="51">+Y19+Y30</f>
        <v>0</v>
      </c>
      <c r="Z32" s="40">
        <f t="shared" si="51"/>
        <v>0</v>
      </c>
      <c r="AA32" s="40">
        <f t="shared" si="51"/>
        <v>64362177</v>
      </c>
      <c r="AB32" s="45">
        <f>$E32-AA32</f>
        <v>0</v>
      </c>
      <c r="AC32" s="46"/>
      <c r="AD32" s="15"/>
      <c r="AE32" s="40">
        <f t="shared" ref="AE32:AM32" si="52">+AE19+AE30</f>
        <v>0</v>
      </c>
      <c r="AF32" s="40">
        <f t="shared" si="52"/>
        <v>0</v>
      </c>
      <c r="AG32" s="40">
        <f t="shared" si="52"/>
        <v>0</v>
      </c>
      <c r="AH32" s="40">
        <f t="shared" si="52"/>
        <v>0</v>
      </c>
      <c r="AI32" s="40">
        <f t="shared" si="52"/>
        <v>0</v>
      </c>
      <c r="AJ32" s="40">
        <f t="shared" si="52"/>
        <v>0</v>
      </c>
      <c r="AK32" s="40">
        <f t="shared" si="52"/>
        <v>0</v>
      </c>
      <c r="AL32" s="40">
        <f t="shared" si="52"/>
        <v>0</v>
      </c>
      <c r="AM32" s="40">
        <f t="shared" si="52"/>
        <v>64362177</v>
      </c>
      <c r="AN32" s="46"/>
      <c r="AO32" s="40">
        <f t="shared" ref="AO32:AQ32" si="53">+AO19+AO30</f>
        <v>0</v>
      </c>
      <c r="AP32" s="40">
        <f t="shared" si="53"/>
        <v>0</v>
      </c>
      <c r="AQ32" s="40">
        <f t="shared" si="53"/>
        <v>64362177</v>
      </c>
      <c r="AR32" s="45">
        <f>$E32-AQ32</f>
        <v>0</v>
      </c>
      <c r="AS32" s="46"/>
      <c r="AT32" s="46"/>
    </row>
    <row r="33" spans="1:46" ht="15" thickTop="1" x14ac:dyDescent="0.4">
      <c r="A33" s="20">
        <f t="shared" si="5"/>
        <v>25</v>
      </c>
      <c r="E33" s="48"/>
      <c r="F33" s="48"/>
      <c r="G33" s="48"/>
      <c r="H33" s="48"/>
      <c r="I33" s="48"/>
      <c r="J33" s="48"/>
      <c r="K33" s="48"/>
      <c r="L33" s="48"/>
      <c r="M33" s="46"/>
      <c r="N33" s="48"/>
      <c r="O33" s="48"/>
      <c r="P33" s="48"/>
      <c r="Q33" s="48"/>
      <c r="R33" s="48"/>
      <c r="S33" s="48"/>
      <c r="T33" s="48"/>
      <c r="U33" s="48"/>
      <c r="V33" s="48"/>
      <c r="W33" s="48"/>
      <c r="X33" s="46"/>
      <c r="Y33" s="48"/>
      <c r="Z33" s="48"/>
      <c r="AA33" s="48"/>
      <c r="AB33" s="48"/>
      <c r="AC33" s="46"/>
      <c r="AD33" s="48"/>
      <c r="AE33" s="48"/>
      <c r="AF33" s="48"/>
      <c r="AG33" s="48"/>
      <c r="AH33" s="48"/>
      <c r="AI33" s="48"/>
      <c r="AJ33" s="48"/>
      <c r="AK33" s="48"/>
      <c r="AL33" s="48"/>
      <c r="AM33" s="48"/>
      <c r="AN33" s="46"/>
      <c r="AO33" s="48"/>
      <c r="AP33" s="48"/>
      <c r="AQ33" s="48"/>
      <c r="AR33" s="48"/>
      <c r="AS33" s="46"/>
      <c r="AT33" s="46"/>
    </row>
    <row r="34" spans="1:46" x14ac:dyDescent="0.4">
      <c r="A34" s="20">
        <f t="shared" si="5"/>
        <v>26</v>
      </c>
      <c r="E34" s="48"/>
      <c r="F34" s="48"/>
      <c r="G34" s="48"/>
      <c r="H34" s="48"/>
      <c r="I34" s="48"/>
      <c r="J34" s="48"/>
      <c r="K34" s="48"/>
      <c r="L34" s="48"/>
      <c r="M34" s="46"/>
      <c r="N34" s="48"/>
      <c r="O34" s="48"/>
      <c r="P34" s="48"/>
      <c r="Q34" s="48"/>
      <c r="R34" s="48"/>
      <c r="S34" s="48"/>
      <c r="T34" s="48"/>
      <c r="U34" s="48"/>
      <c r="V34" s="48"/>
      <c r="W34" s="48"/>
      <c r="X34" s="46"/>
      <c r="Y34" s="48"/>
      <c r="Z34" s="48"/>
      <c r="AA34" s="48"/>
      <c r="AB34" s="48"/>
      <c r="AC34" s="46"/>
      <c r="AD34" s="48"/>
      <c r="AE34" s="48"/>
      <c r="AF34" s="48"/>
      <c r="AG34" s="48"/>
      <c r="AH34" s="48"/>
      <c r="AI34" s="48"/>
      <c r="AJ34" s="48"/>
      <c r="AK34" s="48"/>
      <c r="AL34" s="48"/>
      <c r="AM34" s="48"/>
      <c r="AN34" s="46"/>
      <c r="AO34" s="48"/>
      <c r="AP34" s="48"/>
      <c r="AQ34" s="48"/>
      <c r="AR34" s="48"/>
      <c r="AS34" s="46"/>
      <c r="AT34" s="46"/>
    </row>
    <row r="35" spans="1:46" x14ac:dyDescent="0.4">
      <c r="A35" s="20">
        <f t="shared" si="5"/>
        <v>27</v>
      </c>
      <c r="B35" s="21" t="s">
        <v>278</v>
      </c>
      <c r="C35" s="21"/>
      <c r="E35" s="48"/>
      <c r="G35" s="46"/>
      <c r="H35" s="46"/>
      <c r="I35" s="46"/>
      <c r="J35" s="46"/>
      <c r="K35" s="46"/>
      <c r="M35" s="46"/>
      <c r="O35" s="46"/>
      <c r="P35" s="46"/>
      <c r="Q35" s="46"/>
      <c r="R35" s="46"/>
      <c r="S35" s="46"/>
      <c r="T35" s="46"/>
      <c r="U35" s="46"/>
      <c r="V35" s="46"/>
      <c r="W35" s="46"/>
      <c r="X35" s="46"/>
      <c r="Y35" s="46"/>
      <c r="Z35" s="46"/>
      <c r="AA35" s="46"/>
      <c r="AC35" s="46"/>
      <c r="AE35" s="46"/>
      <c r="AF35" s="46"/>
      <c r="AG35" s="46"/>
      <c r="AH35" s="46"/>
      <c r="AI35" s="46"/>
      <c r="AJ35" s="46"/>
      <c r="AK35" s="46"/>
      <c r="AL35" s="46"/>
      <c r="AM35" s="46"/>
      <c r="AN35" s="46"/>
      <c r="AO35" s="46"/>
      <c r="AP35" s="46"/>
      <c r="AQ35" s="46"/>
      <c r="AS35" s="46"/>
      <c r="AT35" s="46"/>
    </row>
    <row r="36" spans="1:46" x14ac:dyDescent="0.4">
      <c r="A36" s="20">
        <f t="shared" si="5"/>
        <v>28</v>
      </c>
      <c r="B36" s="6">
        <v>546</v>
      </c>
      <c r="C36" t="s">
        <v>364</v>
      </c>
      <c r="D36" t="s">
        <v>279</v>
      </c>
      <c r="E36" s="15">
        <f>'Form 1 WP'!W77</f>
        <v>7843487</v>
      </c>
      <c r="F36" s="7">
        <v>101</v>
      </c>
      <c r="G36" s="7">
        <f>VLOOKUP($F36,AF!$B$43:$M$84,G$9)*$E36</f>
        <v>0</v>
      </c>
      <c r="H36" s="7">
        <f>VLOOKUP($F36,AF!$B$43:$M$84,H$9)*$E36</f>
        <v>0</v>
      </c>
      <c r="I36" s="7">
        <f>VLOOKUP($F36,AF!$B$43:$M$84,I$9)*$E36</f>
        <v>0</v>
      </c>
      <c r="J36" s="7">
        <f>VLOOKUP($F36,AF!$B$43:$M$84,J$9)*$E36</f>
        <v>0</v>
      </c>
      <c r="K36" s="7">
        <f t="shared" ref="K36:K40" si="54">E36-SUM(G36:J36)</f>
        <v>7843487</v>
      </c>
      <c r="L36" s="45">
        <f t="shared" ref="L36:L41" si="55">$E36-SUM(G36:K36)</f>
        <v>0</v>
      </c>
      <c r="M36" s="46"/>
      <c r="N36" s="7">
        <v>206</v>
      </c>
      <c r="O36" s="7">
        <f>VLOOKUP($N36,AF!$B$43:$M$84,O$9)*$G36</f>
        <v>0</v>
      </c>
      <c r="P36" s="7">
        <f>VLOOKUP($N36,AF!$B$43:$M$84,P$9)*$G36</f>
        <v>0</v>
      </c>
      <c r="Q36" s="7">
        <f>VLOOKUP($N36,AF!$B$43:$M$84,Q$9)*$H36</f>
        <v>0</v>
      </c>
      <c r="R36" s="7">
        <f>VLOOKUP($N36,AF!$B$43:$M$84,R$9)*$H36</f>
        <v>0</v>
      </c>
      <c r="S36" s="7">
        <f>VLOOKUP($N36,AF!$B$43:$M$84,S$9)*$I36</f>
        <v>0</v>
      </c>
      <c r="T36" s="7">
        <f>VLOOKUP($N36,AF!$B$43:$M$84,T$9)*$I36</f>
        <v>0</v>
      </c>
      <c r="U36" s="7">
        <f>VLOOKUP($N36,AF!$B$43:$M$84,U$9)*$J36</f>
        <v>0</v>
      </c>
      <c r="V36" s="7">
        <f>VLOOKUP($N36,AF!$B$43:$M$84,V$9)*$J36</f>
        <v>0</v>
      </c>
      <c r="W36" s="7">
        <f t="shared" ref="W36:W40" si="56">E36-SUM(O36:V36)</f>
        <v>7843487</v>
      </c>
      <c r="X36" s="46"/>
      <c r="Y36" s="7">
        <f t="shared" ref="Y36:Z40" si="57">+O36+Q36+S36+U36</f>
        <v>0</v>
      </c>
      <c r="Z36" s="7">
        <f t="shared" si="57"/>
        <v>0</v>
      </c>
      <c r="AA36" s="7">
        <f t="shared" ref="AA36:AA40" si="58">+Z36+Y36+W36</f>
        <v>7843487</v>
      </c>
      <c r="AB36" s="45">
        <f t="shared" ref="AB36:AB41" si="59">$E36-AA36</f>
        <v>0</v>
      </c>
      <c r="AC36" s="46"/>
      <c r="AD36" s="45">
        <v>302</v>
      </c>
      <c r="AE36" s="7">
        <f>VLOOKUP($AD36,AF!$B$43:$M$84,AE$9)*$O36</f>
        <v>0</v>
      </c>
      <c r="AF36" s="7">
        <f>VLOOKUP($AD36,AF!$B$43:$M$84,AF$9)*$P36</f>
        <v>0</v>
      </c>
      <c r="AG36" s="7">
        <f>VLOOKUP($AD36,AF!$B$43:$M$84,AG$9)*$Q36</f>
        <v>0</v>
      </c>
      <c r="AH36" s="7">
        <f>VLOOKUP($AD36,AF!$B$43:$M$84,AH$9)*$R36</f>
        <v>0</v>
      </c>
      <c r="AI36" s="7">
        <f>VLOOKUP($AD36,AF!$B$43:$M$84,AI$9)*$S36</f>
        <v>0</v>
      </c>
      <c r="AJ36" s="7">
        <f>VLOOKUP($AD36,AF!$B$43:$M$84,AJ$9)*$T36</f>
        <v>0</v>
      </c>
      <c r="AK36" s="7">
        <f>VLOOKUP($AD36,AF!$B$43:$M$84,AK$9)*$U36</f>
        <v>0</v>
      </c>
      <c r="AL36" s="7">
        <f>VLOOKUP($AD36,AF!$B$43:$M$84,AL$9)*$V36</f>
        <v>0</v>
      </c>
      <c r="AM36" s="7">
        <f t="shared" ref="AM36:AM40" si="60">E36-SUM(AE36:AL36)</f>
        <v>7843487</v>
      </c>
      <c r="AN36" s="46"/>
      <c r="AO36" s="7">
        <f t="shared" ref="AO36:AP40" si="61">+AE36+AG36+AI36+AK36</f>
        <v>0</v>
      </c>
      <c r="AP36" s="7">
        <f t="shared" si="61"/>
        <v>0</v>
      </c>
      <c r="AQ36" s="7">
        <f t="shared" ref="AQ36:AQ40" si="62">+AP36+AO36+AM36</f>
        <v>7843487</v>
      </c>
      <c r="AR36" s="45">
        <f t="shared" ref="AR36:AR41" si="63">$E36-AQ36</f>
        <v>0</v>
      </c>
      <c r="AS36" s="46"/>
      <c r="AT36" s="46"/>
    </row>
    <row r="37" spans="1:46" x14ac:dyDescent="0.4">
      <c r="A37" s="20">
        <f t="shared" si="5"/>
        <v>29</v>
      </c>
      <c r="B37" s="6">
        <v>547</v>
      </c>
      <c r="C37" t="s">
        <v>38</v>
      </c>
      <c r="D37" t="s">
        <v>40</v>
      </c>
      <c r="E37" s="15">
        <f>'Form 1 WP'!W78</f>
        <v>44311272</v>
      </c>
      <c r="F37" s="7">
        <v>101</v>
      </c>
      <c r="G37" s="7">
        <f>VLOOKUP($F37,AF!$B$43:$M$84,G$9)*$E37</f>
        <v>0</v>
      </c>
      <c r="H37" s="7">
        <f>VLOOKUP($F37,AF!$B$43:$M$84,H$9)*$E37</f>
        <v>0</v>
      </c>
      <c r="I37" s="7">
        <f>VLOOKUP($F37,AF!$B$43:$M$84,I$9)*$E37</f>
        <v>0</v>
      </c>
      <c r="J37" s="7">
        <f>VLOOKUP($F37,AF!$B$43:$M$84,J$9)*$E37</f>
        <v>0</v>
      </c>
      <c r="K37" s="7">
        <f t="shared" si="54"/>
        <v>44311272</v>
      </c>
      <c r="L37" s="45">
        <f t="shared" si="55"/>
        <v>0</v>
      </c>
      <c r="M37" s="46"/>
      <c r="N37" s="7">
        <v>206</v>
      </c>
      <c r="O37" s="7">
        <f>VLOOKUP($N37,AF!$B$43:$M$84,O$9)*$G37</f>
        <v>0</v>
      </c>
      <c r="P37" s="7">
        <f>VLOOKUP($N37,AF!$B$43:$M$84,P$9)*$G37</f>
        <v>0</v>
      </c>
      <c r="Q37" s="7">
        <f>VLOOKUP($N37,AF!$B$43:$M$84,Q$9)*$H37</f>
        <v>0</v>
      </c>
      <c r="R37" s="7">
        <f>VLOOKUP($N37,AF!$B$43:$M$84,R$9)*$H37</f>
        <v>0</v>
      </c>
      <c r="S37" s="7">
        <f>VLOOKUP($N37,AF!$B$43:$M$84,S$9)*$I37</f>
        <v>0</v>
      </c>
      <c r="T37" s="7">
        <f>VLOOKUP($N37,AF!$B$43:$M$84,T$9)*$I37</f>
        <v>0</v>
      </c>
      <c r="U37" s="7">
        <f>VLOOKUP($N37,AF!$B$43:$M$84,U$9)*$J37</f>
        <v>0</v>
      </c>
      <c r="V37" s="7">
        <f>VLOOKUP($N37,AF!$B$43:$M$84,V$9)*$J37</f>
        <v>0</v>
      </c>
      <c r="W37" s="7">
        <f t="shared" si="56"/>
        <v>44311272</v>
      </c>
      <c r="X37" s="46"/>
      <c r="Y37" s="7">
        <f t="shared" si="57"/>
        <v>0</v>
      </c>
      <c r="Z37" s="7">
        <f t="shared" si="57"/>
        <v>0</v>
      </c>
      <c r="AA37" s="7">
        <f t="shared" si="58"/>
        <v>44311272</v>
      </c>
      <c r="AB37" s="45">
        <f t="shared" si="59"/>
        <v>0</v>
      </c>
      <c r="AC37" s="46"/>
      <c r="AD37" s="45">
        <v>302</v>
      </c>
      <c r="AE37" s="7">
        <f>VLOOKUP($AD37,AF!$B$43:$M$84,AE$9)*$O37</f>
        <v>0</v>
      </c>
      <c r="AF37" s="7">
        <f>VLOOKUP($AD37,AF!$B$43:$M$84,AF$9)*$P37</f>
        <v>0</v>
      </c>
      <c r="AG37" s="7">
        <f>VLOOKUP($AD37,AF!$B$43:$M$84,AG$9)*$Q37</f>
        <v>0</v>
      </c>
      <c r="AH37" s="7">
        <f>VLOOKUP($AD37,AF!$B$43:$M$84,AH$9)*$R37</f>
        <v>0</v>
      </c>
      <c r="AI37" s="7">
        <f>VLOOKUP($AD37,AF!$B$43:$M$84,AI$9)*$S37</f>
        <v>0</v>
      </c>
      <c r="AJ37" s="7">
        <f>VLOOKUP($AD37,AF!$B$43:$M$84,AJ$9)*$T37</f>
        <v>0</v>
      </c>
      <c r="AK37" s="7">
        <f>VLOOKUP($AD37,AF!$B$43:$M$84,AK$9)*$U37</f>
        <v>0</v>
      </c>
      <c r="AL37" s="7">
        <f>VLOOKUP($AD37,AF!$B$43:$M$84,AL$9)*$V37</f>
        <v>0</v>
      </c>
      <c r="AM37" s="7">
        <f t="shared" si="60"/>
        <v>44311272</v>
      </c>
      <c r="AN37" s="46"/>
      <c r="AO37" s="7">
        <f t="shared" si="61"/>
        <v>0</v>
      </c>
      <c r="AP37" s="7">
        <f t="shared" si="61"/>
        <v>0</v>
      </c>
      <c r="AQ37" s="7">
        <f t="shared" si="62"/>
        <v>44311272</v>
      </c>
      <c r="AR37" s="45">
        <f t="shared" si="63"/>
        <v>0</v>
      </c>
      <c r="AS37" s="46"/>
      <c r="AT37" s="46"/>
    </row>
    <row r="38" spans="1:46" x14ac:dyDescent="0.4">
      <c r="A38" s="20">
        <f t="shared" si="5"/>
        <v>30</v>
      </c>
      <c r="B38" s="6">
        <v>548</v>
      </c>
      <c r="C38" t="s">
        <v>39</v>
      </c>
      <c r="D38" t="s">
        <v>41</v>
      </c>
      <c r="E38" s="15">
        <f>'Form 1 WP'!W79</f>
        <v>3868446</v>
      </c>
      <c r="F38" s="7">
        <v>101</v>
      </c>
      <c r="G38" s="7">
        <f>VLOOKUP($F38,AF!$B$43:$M$84,G$9)*$E38</f>
        <v>0</v>
      </c>
      <c r="H38" s="7">
        <f>VLOOKUP($F38,AF!$B$43:$M$84,H$9)*$E38</f>
        <v>0</v>
      </c>
      <c r="I38" s="7">
        <f>VLOOKUP($F38,AF!$B$43:$M$84,I$9)*$E38</f>
        <v>0</v>
      </c>
      <c r="J38" s="7">
        <f>VLOOKUP($F38,AF!$B$43:$M$84,J$9)*$E38</f>
        <v>0</v>
      </c>
      <c r="K38" s="7">
        <f t="shared" si="54"/>
        <v>3868446</v>
      </c>
      <c r="L38" s="45">
        <f t="shared" si="55"/>
        <v>0</v>
      </c>
      <c r="M38" s="46"/>
      <c r="N38" s="7">
        <v>206</v>
      </c>
      <c r="O38" s="7">
        <f>VLOOKUP($N38,AF!$B$43:$M$84,O$9)*$G38</f>
        <v>0</v>
      </c>
      <c r="P38" s="7">
        <f>VLOOKUP($N38,AF!$B$43:$M$84,P$9)*$G38</f>
        <v>0</v>
      </c>
      <c r="Q38" s="7">
        <f>VLOOKUP($N38,AF!$B$43:$M$84,Q$9)*$H38</f>
        <v>0</v>
      </c>
      <c r="R38" s="7">
        <f>VLOOKUP($N38,AF!$B$43:$M$84,R$9)*$H38</f>
        <v>0</v>
      </c>
      <c r="S38" s="7">
        <f>VLOOKUP($N38,AF!$B$43:$M$84,S$9)*$I38</f>
        <v>0</v>
      </c>
      <c r="T38" s="7">
        <f>VLOOKUP($N38,AF!$B$43:$M$84,T$9)*$I38</f>
        <v>0</v>
      </c>
      <c r="U38" s="7">
        <f>VLOOKUP($N38,AF!$B$43:$M$84,U$9)*$J38</f>
        <v>0</v>
      </c>
      <c r="V38" s="7">
        <f>VLOOKUP($N38,AF!$B$43:$M$84,V$9)*$J38</f>
        <v>0</v>
      </c>
      <c r="W38" s="7">
        <f t="shared" si="56"/>
        <v>3868446</v>
      </c>
      <c r="X38" s="46"/>
      <c r="Y38" s="7">
        <f t="shared" si="57"/>
        <v>0</v>
      </c>
      <c r="Z38" s="7">
        <f t="shared" si="57"/>
        <v>0</v>
      </c>
      <c r="AA38" s="7">
        <f t="shared" si="58"/>
        <v>3868446</v>
      </c>
      <c r="AB38" s="45">
        <f t="shared" si="59"/>
        <v>0</v>
      </c>
      <c r="AC38" s="46"/>
      <c r="AD38" s="45">
        <v>302</v>
      </c>
      <c r="AE38" s="7">
        <f>VLOOKUP($AD38,AF!$B$43:$M$84,AE$9)*$O38</f>
        <v>0</v>
      </c>
      <c r="AF38" s="7">
        <f>VLOOKUP($AD38,AF!$B$43:$M$84,AF$9)*$P38</f>
        <v>0</v>
      </c>
      <c r="AG38" s="7">
        <f>VLOOKUP($AD38,AF!$B$43:$M$84,AG$9)*$Q38</f>
        <v>0</v>
      </c>
      <c r="AH38" s="7">
        <f>VLOOKUP($AD38,AF!$B$43:$M$84,AH$9)*$R38</f>
        <v>0</v>
      </c>
      <c r="AI38" s="7">
        <f>VLOOKUP($AD38,AF!$B$43:$M$84,AI$9)*$S38</f>
        <v>0</v>
      </c>
      <c r="AJ38" s="7">
        <f>VLOOKUP($AD38,AF!$B$43:$M$84,AJ$9)*$T38</f>
        <v>0</v>
      </c>
      <c r="AK38" s="7">
        <f>VLOOKUP($AD38,AF!$B$43:$M$84,AK$9)*$U38</f>
        <v>0</v>
      </c>
      <c r="AL38" s="7">
        <f>VLOOKUP($AD38,AF!$B$43:$M$84,AL$9)*$V38</f>
        <v>0</v>
      </c>
      <c r="AM38" s="7">
        <f t="shared" si="60"/>
        <v>3868446</v>
      </c>
      <c r="AN38" s="46"/>
      <c r="AO38" s="7">
        <f t="shared" si="61"/>
        <v>0</v>
      </c>
      <c r="AP38" s="7">
        <f t="shared" si="61"/>
        <v>0</v>
      </c>
      <c r="AQ38" s="7">
        <f t="shared" si="62"/>
        <v>3868446</v>
      </c>
      <c r="AR38" s="45">
        <f t="shared" si="63"/>
        <v>0</v>
      </c>
      <c r="AS38" s="46"/>
      <c r="AT38" s="46"/>
    </row>
    <row r="39" spans="1:46" x14ac:dyDescent="0.4">
      <c r="A39" s="20">
        <f t="shared" si="5"/>
        <v>31</v>
      </c>
      <c r="B39" s="6">
        <v>549</v>
      </c>
      <c r="C39" t="s">
        <v>280</v>
      </c>
      <c r="D39" t="s">
        <v>281</v>
      </c>
      <c r="E39" s="15">
        <f>'Form 1 WP'!W80</f>
        <v>4602249</v>
      </c>
      <c r="F39" s="7">
        <v>101</v>
      </c>
      <c r="G39" s="7">
        <f>VLOOKUP($F39,AF!$B$43:$M$84,G$9)*$E39</f>
        <v>0</v>
      </c>
      <c r="H39" s="7">
        <f>VLOOKUP($F39,AF!$B$43:$M$84,H$9)*$E39</f>
        <v>0</v>
      </c>
      <c r="I39" s="7">
        <f>VLOOKUP($F39,AF!$B$43:$M$84,I$9)*$E39</f>
        <v>0</v>
      </c>
      <c r="J39" s="7">
        <f>VLOOKUP($F39,AF!$B$43:$M$84,J$9)*$E39</f>
        <v>0</v>
      </c>
      <c r="K39" s="7">
        <f t="shared" si="54"/>
        <v>4602249</v>
      </c>
      <c r="L39" s="45">
        <f t="shared" si="55"/>
        <v>0</v>
      </c>
      <c r="M39" s="46"/>
      <c r="N39" s="7">
        <v>206</v>
      </c>
      <c r="O39" s="7">
        <f>VLOOKUP($N39,AF!$B$43:$M$84,O$9)*$G39</f>
        <v>0</v>
      </c>
      <c r="P39" s="7">
        <f>VLOOKUP($N39,AF!$B$43:$M$84,P$9)*$G39</f>
        <v>0</v>
      </c>
      <c r="Q39" s="7">
        <f>VLOOKUP($N39,AF!$B$43:$M$84,Q$9)*$H39</f>
        <v>0</v>
      </c>
      <c r="R39" s="7">
        <f>VLOOKUP($N39,AF!$B$43:$M$84,R$9)*$H39</f>
        <v>0</v>
      </c>
      <c r="S39" s="7">
        <f>VLOOKUP($N39,AF!$B$43:$M$84,S$9)*$I39</f>
        <v>0</v>
      </c>
      <c r="T39" s="7">
        <f>VLOOKUP($N39,AF!$B$43:$M$84,T$9)*$I39</f>
        <v>0</v>
      </c>
      <c r="U39" s="7">
        <f>VLOOKUP($N39,AF!$B$43:$M$84,U$9)*$J39</f>
        <v>0</v>
      </c>
      <c r="V39" s="7">
        <f>VLOOKUP($N39,AF!$B$43:$M$84,V$9)*$J39</f>
        <v>0</v>
      </c>
      <c r="W39" s="7">
        <f t="shared" si="56"/>
        <v>4602249</v>
      </c>
      <c r="X39" s="46"/>
      <c r="Y39" s="7">
        <f t="shared" si="57"/>
        <v>0</v>
      </c>
      <c r="Z39" s="7">
        <f t="shared" si="57"/>
        <v>0</v>
      </c>
      <c r="AA39" s="7">
        <f t="shared" si="58"/>
        <v>4602249</v>
      </c>
      <c r="AB39" s="45">
        <f t="shared" si="59"/>
        <v>0</v>
      </c>
      <c r="AC39" s="46"/>
      <c r="AD39" s="45">
        <v>302</v>
      </c>
      <c r="AE39" s="7">
        <f>VLOOKUP($AD39,AF!$B$43:$M$84,AE$9)*$O39</f>
        <v>0</v>
      </c>
      <c r="AF39" s="7">
        <f>VLOOKUP($AD39,AF!$B$43:$M$84,AF$9)*$P39</f>
        <v>0</v>
      </c>
      <c r="AG39" s="7">
        <f>VLOOKUP($AD39,AF!$B$43:$M$84,AG$9)*$Q39</f>
        <v>0</v>
      </c>
      <c r="AH39" s="7">
        <f>VLOOKUP($AD39,AF!$B$43:$M$84,AH$9)*$R39</f>
        <v>0</v>
      </c>
      <c r="AI39" s="7">
        <f>VLOOKUP($AD39,AF!$B$43:$M$84,AI$9)*$S39</f>
        <v>0</v>
      </c>
      <c r="AJ39" s="7">
        <f>VLOOKUP($AD39,AF!$B$43:$M$84,AJ$9)*$T39</f>
        <v>0</v>
      </c>
      <c r="AK39" s="7">
        <f>VLOOKUP($AD39,AF!$B$43:$M$84,AK$9)*$U39</f>
        <v>0</v>
      </c>
      <c r="AL39" s="7">
        <f>VLOOKUP($AD39,AF!$B$43:$M$84,AL$9)*$V39</f>
        <v>0</v>
      </c>
      <c r="AM39" s="7">
        <f t="shared" si="60"/>
        <v>4602249</v>
      </c>
      <c r="AN39" s="46"/>
      <c r="AO39" s="7">
        <f t="shared" si="61"/>
        <v>0</v>
      </c>
      <c r="AP39" s="7">
        <f t="shared" si="61"/>
        <v>0</v>
      </c>
      <c r="AQ39" s="7">
        <f t="shared" si="62"/>
        <v>4602249</v>
      </c>
      <c r="AR39" s="45">
        <f t="shared" si="63"/>
        <v>0</v>
      </c>
      <c r="AS39" s="46"/>
      <c r="AT39" s="46"/>
    </row>
    <row r="40" spans="1:46" x14ac:dyDescent="0.4">
      <c r="A40" s="20">
        <f t="shared" si="5"/>
        <v>32</v>
      </c>
      <c r="B40" s="6">
        <v>550</v>
      </c>
      <c r="C40" t="s">
        <v>61</v>
      </c>
      <c r="D40" t="s">
        <v>282</v>
      </c>
      <c r="E40" s="15">
        <f>'Form 1 WP'!W81</f>
        <v>0</v>
      </c>
      <c r="F40" s="7">
        <v>101</v>
      </c>
      <c r="G40" s="7">
        <f>VLOOKUP($F40,AF!$B$43:$M$84,G$9)*$E40</f>
        <v>0</v>
      </c>
      <c r="H40" s="7">
        <f>VLOOKUP($F40,AF!$B$43:$M$84,H$9)*$E40</f>
        <v>0</v>
      </c>
      <c r="I40" s="7">
        <f>VLOOKUP($F40,AF!$B$43:$M$84,I$9)*$E40</f>
        <v>0</v>
      </c>
      <c r="J40" s="7">
        <f>VLOOKUP($F40,AF!$B$43:$M$84,J$9)*$E40</f>
        <v>0</v>
      </c>
      <c r="K40" s="7">
        <f t="shared" si="54"/>
        <v>0</v>
      </c>
      <c r="L40" s="45">
        <f t="shared" si="55"/>
        <v>0</v>
      </c>
      <c r="M40" s="46"/>
      <c r="N40" s="7">
        <v>206</v>
      </c>
      <c r="O40" s="7">
        <f>VLOOKUP($N40,AF!$B$43:$M$84,O$9)*$G40</f>
        <v>0</v>
      </c>
      <c r="P40" s="7">
        <f>VLOOKUP($N40,AF!$B$43:$M$84,P$9)*$G40</f>
        <v>0</v>
      </c>
      <c r="Q40" s="7">
        <f>VLOOKUP($N40,AF!$B$43:$M$84,Q$9)*$H40</f>
        <v>0</v>
      </c>
      <c r="R40" s="7">
        <f>VLOOKUP($N40,AF!$B$43:$M$84,R$9)*$H40</f>
        <v>0</v>
      </c>
      <c r="S40" s="7">
        <f>VLOOKUP($N40,AF!$B$43:$M$84,S$9)*$I40</f>
        <v>0</v>
      </c>
      <c r="T40" s="7">
        <f>VLOOKUP($N40,AF!$B$43:$M$84,T$9)*$I40</f>
        <v>0</v>
      </c>
      <c r="U40" s="7">
        <f>VLOOKUP($N40,AF!$B$43:$M$84,U$9)*$J40</f>
        <v>0</v>
      </c>
      <c r="V40" s="7">
        <f>VLOOKUP($N40,AF!$B$43:$M$84,V$9)*$J40</f>
        <v>0</v>
      </c>
      <c r="W40" s="7">
        <f t="shared" si="56"/>
        <v>0</v>
      </c>
      <c r="X40" s="46"/>
      <c r="Y40" s="7">
        <f t="shared" si="57"/>
        <v>0</v>
      </c>
      <c r="Z40" s="7">
        <f t="shared" si="57"/>
        <v>0</v>
      </c>
      <c r="AA40" s="7">
        <f t="shared" si="58"/>
        <v>0</v>
      </c>
      <c r="AB40" s="45">
        <f t="shared" si="59"/>
        <v>0</v>
      </c>
      <c r="AC40" s="46"/>
      <c r="AD40" s="45">
        <v>302</v>
      </c>
      <c r="AE40" s="7">
        <f>VLOOKUP($AD40,AF!$B$43:$M$84,AE$9)*$O40</f>
        <v>0</v>
      </c>
      <c r="AF40" s="7">
        <f>VLOOKUP($AD40,AF!$B$43:$M$84,AF$9)*$P40</f>
        <v>0</v>
      </c>
      <c r="AG40" s="7">
        <f>VLOOKUP($AD40,AF!$B$43:$M$84,AG$9)*$Q40</f>
        <v>0</v>
      </c>
      <c r="AH40" s="7">
        <f>VLOOKUP($AD40,AF!$B$43:$M$84,AH$9)*$R40</f>
        <v>0</v>
      </c>
      <c r="AI40" s="7">
        <f>VLOOKUP($AD40,AF!$B$43:$M$84,AI$9)*$S40</f>
        <v>0</v>
      </c>
      <c r="AJ40" s="7">
        <f>VLOOKUP($AD40,AF!$B$43:$M$84,AJ$9)*$T40</f>
        <v>0</v>
      </c>
      <c r="AK40" s="7">
        <f>VLOOKUP($AD40,AF!$B$43:$M$84,AK$9)*$U40</f>
        <v>0</v>
      </c>
      <c r="AL40" s="7">
        <f>VLOOKUP($AD40,AF!$B$43:$M$84,AL$9)*$V40</f>
        <v>0</v>
      </c>
      <c r="AM40" s="7">
        <f t="shared" si="60"/>
        <v>0</v>
      </c>
      <c r="AN40" s="46"/>
      <c r="AO40" s="7">
        <f t="shared" si="61"/>
        <v>0</v>
      </c>
      <c r="AP40" s="7">
        <f t="shared" si="61"/>
        <v>0</v>
      </c>
      <c r="AQ40" s="7">
        <f t="shared" si="62"/>
        <v>0</v>
      </c>
      <c r="AR40" s="45">
        <f t="shared" si="63"/>
        <v>0</v>
      </c>
      <c r="AS40" s="46"/>
      <c r="AT40" s="46"/>
    </row>
    <row r="41" spans="1:46" x14ac:dyDescent="0.4">
      <c r="A41" s="20">
        <f t="shared" si="5"/>
        <v>33</v>
      </c>
      <c r="C41" t="s">
        <v>0</v>
      </c>
      <c r="E41" s="113">
        <f>SUM(E36:E40)</f>
        <v>60625454</v>
      </c>
      <c r="F41" s="45"/>
      <c r="G41" s="113">
        <f>SUM(G36:G40)</f>
        <v>0</v>
      </c>
      <c r="H41" s="113">
        <f>SUM(H36:H40)</f>
        <v>0</v>
      </c>
      <c r="I41" s="113">
        <f>SUM(I36:I40)</f>
        <v>0</v>
      </c>
      <c r="J41" s="113">
        <f>SUM(J36:J40)</f>
        <v>0</v>
      </c>
      <c r="K41" s="113">
        <f>SUM(K36:K40)</f>
        <v>60625454</v>
      </c>
      <c r="L41" s="45">
        <f t="shared" si="55"/>
        <v>0</v>
      </c>
      <c r="M41" s="46"/>
      <c r="N41" s="45"/>
      <c r="O41" s="113">
        <f t="shared" ref="O41:W41" si="64">SUM(O36:O40)</f>
        <v>0</v>
      </c>
      <c r="P41" s="113">
        <f t="shared" si="64"/>
        <v>0</v>
      </c>
      <c r="Q41" s="113">
        <f t="shared" si="64"/>
        <v>0</v>
      </c>
      <c r="R41" s="113">
        <f t="shared" si="64"/>
        <v>0</v>
      </c>
      <c r="S41" s="113">
        <f t="shared" si="64"/>
        <v>0</v>
      </c>
      <c r="T41" s="113">
        <f t="shared" si="64"/>
        <v>0</v>
      </c>
      <c r="U41" s="113">
        <f t="shared" si="64"/>
        <v>0</v>
      </c>
      <c r="V41" s="113">
        <f t="shared" si="64"/>
        <v>0</v>
      </c>
      <c r="W41" s="113">
        <f t="shared" si="64"/>
        <v>60625454</v>
      </c>
      <c r="X41" s="46"/>
      <c r="Y41" s="113">
        <f>SUM(Y36:Y40)</f>
        <v>0</v>
      </c>
      <c r="Z41" s="113">
        <f>SUM(Z36:Z40)</f>
        <v>0</v>
      </c>
      <c r="AA41" s="113">
        <f>SUM(AA36:AA40)</f>
        <v>60625454</v>
      </c>
      <c r="AB41" s="45">
        <f t="shared" si="59"/>
        <v>0</v>
      </c>
      <c r="AC41" s="46"/>
      <c r="AD41" s="45"/>
      <c r="AE41" s="113">
        <f t="shared" ref="AE41:AM41" si="65">SUM(AE36:AE40)</f>
        <v>0</v>
      </c>
      <c r="AF41" s="113">
        <f t="shared" si="65"/>
        <v>0</v>
      </c>
      <c r="AG41" s="113">
        <f t="shared" si="65"/>
        <v>0</v>
      </c>
      <c r="AH41" s="113">
        <f t="shared" si="65"/>
        <v>0</v>
      </c>
      <c r="AI41" s="113">
        <f t="shared" si="65"/>
        <v>0</v>
      </c>
      <c r="AJ41" s="113">
        <f t="shared" si="65"/>
        <v>0</v>
      </c>
      <c r="AK41" s="113">
        <f t="shared" si="65"/>
        <v>0</v>
      </c>
      <c r="AL41" s="113">
        <f t="shared" si="65"/>
        <v>0</v>
      </c>
      <c r="AM41" s="113">
        <f t="shared" si="65"/>
        <v>60625454</v>
      </c>
      <c r="AN41" s="46"/>
      <c r="AO41" s="113">
        <f>SUM(AO36:AO40)</f>
        <v>0</v>
      </c>
      <c r="AP41" s="113">
        <f>SUM(AP36:AP40)</f>
        <v>0</v>
      </c>
      <c r="AQ41" s="113">
        <f>SUM(AQ36:AQ40)</f>
        <v>60625454</v>
      </c>
      <c r="AR41" s="45">
        <f t="shared" si="63"/>
        <v>0</v>
      </c>
      <c r="AS41" s="46"/>
      <c r="AT41" s="46"/>
    </row>
    <row r="42" spans="1:46" x14ac:dyDescent="0.4">
      <c r="A42" s="20">
        <f t="shared" si="5"/>
        <v>34</v>
      </c>
      <c r="E42" s="45"/>
      <c r="F42" s="47"/>
      <c r="G42" s="47"/>
      <c r="H42" s="47"/>
      <c r="I42" s="47"/>
      <c r="J42" s="47"/>
      <c r="K42" s="47"/>
      <c r="L42" s="47"/>
      <c r="M42" s="46"/>
      <c r="N42" s="47"/>
      <c r="O42" s="47"/>
      <c r="P42" s="47"/>
      <c r="Q42" s="47"/>
      <c r="R42" s="47"/>
      <c r="S42" s="47"/>
      <c r="T42" s="47"/>
      <c r="U42" s="47"/>
      <c r="V42" s="47"/>
      <c r="W42" s="47"/>
      <c r="X42" s="46"/>
      <c r="Y42" s="47"/>
      <c r="Z42" s="47"/>
      <c r="AA42" s="47"/>
      <c r="AB42" s="47"/>
      <c r="AC42" s="46"/>
      <c r="AD42" s="47"/>
      <c r="AE42" s="47"/>
      <c r="AF42" s="47"/>
      <c r="AG42" s="47"/>
      <c r="AH42" s="47"/>
      <c r="AI42" s="47"/>
      <c r="AJ42" s="47"/>
      <c r="AK42" s="47"/>
      <c r="AL42" s="47"/>
      <c r="AM42" s="47"/>
      <c r="AN42" s="46"/>
      <c r="AO42" s="47"/>
      <c r="AP42" s="47"/>
      <c r="AQ42" s="47"/>
      <c r="AR42" s="47"/>
      <c r="AS42" s="46"/>
      <c r="AT42" s="46"/>
    </row>
    <row r="43" spans="1:46" x14ac:dyDescent="0.4">
      <c r="A43" s="20">
        <f t="shared" si="5"/>
        <v>35</v>
      </c>
      <c r="E43" s="45"/>
      <c r="F43" s="47"/>
      <c r="G43" s="47"/>
      <c r="H43" s="47"/>
      <c r="I43" s="47"/>
      <c r="J43" s="47"/>
      <c r="K43" s="47"/>
      <c r="L43" s="47"/>
      <c r="M43" s="46"/>
      <c r="N43" s="47"/>
      <c r="O43" s="47"/>
      <c r="P43" s="47"/>
      <c r="Q43" s="47"/>
      <c r="R43" s="47"/>
      <c r="S43" s="47"/>
      <c r="T43" s="47"/>
      <c r="U43" s="47"/>
      <c r="V43" s="47"/>
      <c r="W43" s="47"/>
      <c r="X43" s="46"/>
      <c r="Y43" s="47"/>
      <c r="Z43" s="47"/>
      <c r="AA43" s="47"/>
      <c r="AB43" s="47"/>
      <c r="AC43" s="46"/>
      <c r="AD43" s="47"/>
      <c r="AE43" s="47"/>
      <c r="AF43" s="47"/>
      <c r="AG43" s="47"/>
      <c r="AH43" s="47"/>
      <c r="AI43" s="47"/>
      <c r="AJ43" s="47"/>
      <c r="AK43" s="47"/>
      <c r="AL43" s="47"/>
      <c r="AM43" s="47"/>
      <c r="AN43" s="46"/>
      <c r="AO43" s="47"/>
      <c r="AP43" s="47"/>
      <c r="AQ43" s="47"/>
      <c r="AR43" s="47"/>
      <c r="AS43" s="46"/>
      <c r="AT43" s="46"/>
    </row>
    <row r="44" spans="1:46" x14ac:dyDescent="0.4">
      <c r="A44" s="20">
        <f t="shared" si="5"/>
        <v>36</v>
      </c>
      <c r="B44" s="21" t="s">
        <v>283</v>
      </c>
      <c r="C44" s="21"/>
      <c r="E44" s="45"/>
      <c r="F44" s="45"/>
      <c r="G44" s="45"/>
      <c r="H44" s="45"/>
      <c r="I44" s="45"/>
      <c r="J44" s="45"/>
      <c r="K44" s="45"/>
      <c r="L44" s="45"/>
      <c r="M44" s="46"/>
      <c r="N44" s="45"/>
      <c r="O44" s="45"/>
      <c r="P44" s="45"/>
      <c r="Q44" s="45"/>
      <c r="R44" s="45"/>
      <c r="S44" s="45"/>
      <c r="T44" s="45"/>
      <c r="U44" s="45"/>
      <c r="V44" s="45"/>
      <c r="W44" s="45"/>
      <c r="X44" s="46"/>
      <c r="Y44" s="45"/>
      <c r="Z44" s="45"/>
      <c r="AA44" s="45"/>
      <c r="AB44" s="45"/>
      <c r="AC44" s="46"/>
      <c r="AD44" s="45"/>
      <c r="AE44" s="45"/>
      <c r="AF44" s="45"/>
      <c r="AG44" s="45"/>
      <c r="AH44" s="45"/>
      <c r="AI44" s="45"/>
      <c r="AJ44" s="45"/>
      <c r="AK44" s="45"/>
      <c r="AL44" s="45"/>
      <c r="AM44" s="45"/>
      <c r="AN44" s="46"/>
      <c r="AO44" s="45"/>
      <c r="AP44" s="45"/>
      <c r="AQ44" s="45"/>
      <c r="AR44" s="45"/>
      <c r="AS44" s="46"/>
      <c r="AT44" s="46"/>
    </row>
    <row r="45" spans="1:46" x14ac:dyDescent="0.4">
      <c r="A45" s="20">
        <f t="shared" si="5"/>
        <v>37</v>
      </c>
      <c r="B45" s="6">
        <v>551</v>
      </c>
      <c r="C45" t="s">
        <v>268</v>
      </c>
      <c r="D45" t="s">
        <v>284</v>
      </c>
      <c r="E45" s="15">
        <f>'Form 1 WP'!W84</f>
        <v>0</v>
      </c>
      <c r="F45" s="7">
        <v>101</v>
      </c>
      <c r="G45" s="7">
        <f>VLOOKUP($F45,AF!$B$43:$M$84,G$9)*$E45</f>
        <v>0</v>
      </c>
      <c r="H45" s="7">
        <f>VLOOKUP($F45,AF!$B$43:$M$84,H$9)*$E45</f>
        <v>0</v>
      </c>
      <c r="I45" s="7">
        <f>VLOOKUP($F45,AF!$B$43:$M$84,I$9)*$E45</f>
        <v>0</v>
      </c>
      <c r="J45" s="7">
        <f>VLOOKUP($F45,AF!$B$43:$M$84,J$9)*$E45</f>
        <v>0</v>
      </c>
      <c r="K45" s="7">
        <f t="shared" ref="K45:K51" si="66">E45-SUM(G45:J45)</f>
        <v>0</v>
      </c>
      <c r="L45" s="45">
        <f t="shared" ref="L45:L52" si="67">$E45-SUM(G45:K45)</f>
        <v>0</v>
      </c>
      <c r="M45" s="46"/>
      <c r="N45" s="7">
        <v>206</v>
      </c>
      <c r="O45" s="7">
        <f>VLOOKUP($N45,AF!$B$43:$M$84,O$9)*$G45</f>
        <v>0</v>
      </c>
      <c r="P45" s="7">
        <f>VLOOKUP($N45,AF!$B$43:$M$84,P$9)*$G45</f>
        <v>0</v>
      </c>
      <c r="Q45" s="7">
        <f>VLOOKUP($N45,AF!$B$43:$M$84,Q$9)*$H45</f>
        <v>0</v>
      </c>
      <c r="R45" s="7">
        <f>VLOOKUP($N45,AF!$B$43:$M$84,R$9)*$H45</f>
        <v>0</v>
      </c>
      <c r="S45" s="7">
        <f>VLOOKUP($N45,AF!$B$43:$M$84,S$9)*$I45</f>
        <v>0</v>
      </c>
      <c r="T45" s="7">
        <f>VLOOKUP($N45,AF!$B$43:$M$84,T$9)*$I45</f>
        <v>0</v>
      </c>
      <c r="U45" s="7">
        <f>VLOOKUP($N45,AF!$B$43:$M$84,U$9)*$J45</f>
        <v>0</v>
      </c>
      <c r="V45" s="7">
        <f>VLOOKUP($N45,AF!$B$43:$M$84,V$9)*$J45</f>
        <v>0</v>
      </c>
      <c r="W45" s="7">
        <f t="shared" ref="W45:W51" si="68">E45-SUM(O45:V45)</f>
        <v>0</v>
      </c>
      <c r="X45" s="46"/>
      <c r="Y45" s="7">
        <f t="shared" ref="Y45:Z51" si="69">+O45+Q45+S45+U45</f>
        <v>0</v>
      </c>
      <c r="Z45" s="7">
        <f t="shared" si="69"/>
        <v>0</v>
      </c>
      <c r="AA45" s="7">
        <f t="shared" ref="AA45:AA51" si="70">+Z45+Y45+W45</f>
        <v>0</v>
      </c>
      <c r="AB45" s="45">
        <f t="shared" ref="AB45:AB52" si="71">$E45-AA45</f>
        <v>0</v>
      </c>
      <c r="AC45" s="46"/>
      <c r="AD45" s="45">
        <v>302</v>
      </c>
      <c r="AE45" s="7">
        <f>VLOOKUP($AD45,AF!$B$43:$M$84,AE$9)*$O45</f>
        <v>0</v>
      </c>
      <c r="AF45" s="7">
        <f>VLOOKUP($AD45,AF!$B$43:$M$84,AF$9)*$P45</f>
        <v>0</v>
      </c>
      <c r="AG45" s="7">
        <f>VLOOKUP($AD45,AF!$B$43:$M$84,AG$9)*$Q45</f>
        <v>0</v>
      </c>
      <c r="AH45" s="7">
        <f>VLOOKUP($AD45,AF!$B$43:$M$84,AH$9)*$R45</f>
        <v>0</v>
      </c>
      <c r="AI45" s="7">
        <f>VLOOKUP($AD45,AF!$B$43:$M$84,AI$9)*$S45</f>
        <v>0</v>
      </c>
      <c r="AJ45" s="7">
        <f>VLOOKUP($AD45,AF!$B$43:$M$84,AJ$9)*$T45</f>
        <v>0</v>
      </c>
      <c r="AK45" s="7">
        <f>VLOOKUP($AD45,AF!$B$43:$M$84,AK$9)*$U45</f>
        <v>0</v>
      </c>
      <c r="AL45" s="7">
        <f>VLOOKUP($AD45,AF!$B$43:$M$84,AL$9)*$V45</f>
        <v>0</v>
      </c>
      <c r="AM45" s="7">
        <f t="shared" ref="AM45:AM51" si="72">E45-SUM(AE45:AL45)</f>
        <v>0</v>
      </c>
      <c r="AN45" s="46"/>
      <c r="AO45" s="7">
        <f t="shared" ref="AO45:AP51" si="73">+AE45+AG45+AI45+AK45</f>
        <v>0</v>
      </c>
      <c r="AP45" s="7">
        <f t="shared" si="73"/>
        <v>0</v>
      </c>
      <c r="AQ45" s="7">
        <f t="shared" ref="AQ45:AQ51" si="74">+AP45+AO45+AM45</f>
        <v>0</v>
      </c>
      <c r="AR45" s="45">
        <f t="shared" ref="AR45:AR52" si="75">$E45-AQ45</f>
        <v>0</v>
      </c>
      <c r="AS45" s="46"/>
      <c r="AT45" s="46"/>
    </row>
    <row r="46" spans="1:46" x14ac:dyDescent="0.4">
      <c r="A46" s="20">
        <f t="shared" si="5"/>
        <v>38</v>
      </c>
      <c r="B46" s="6">
        <v>552</v>
      </c>
      <c r="C46" t="s">
        <v>270</v>
      </c>
      <c r="D46" t="s">
        <v>285</v>
      </c>
      <c r="E46" s="15">
        <f>'Form 1 WP'!W85</f>
        <v>0</v>
      </c>
      <c r="F46" s="7">
        <v>101</v>
      </c>
      <c r="G46" s="7">
        <f>VLOOKUP($F46,AF!$B$43:$M$84,G$9)*$E46</f>
        <v>0</v>
      </c>
      <c r="H46" s="7">
        <f>VLOOKUP($F46,AF!$B$43:$M$84,H$9)*$E46</f>
        <v>0</v>
      </c>
      <c r="I46" s="7">
        <f>VLOOKUP($F46,AF!$B$43:$M$84,I$9)*$E46</f>
        <v>0</v>
      </c>
      <c r="J46" s="7">
        <f>VLOOKUP($F46,AF!$B$43:$M$84,J$9)*$E46</f>
        <v>0</v>
      </c>
      <c r="K46" s="7">
        <f t="shared" si="66"/>
        <v>0</v>
      </c>
      <c r="L46" s="45">
        <f t="shared" si="67"/>
        <v>0</v>
      </c>
      <c r="M46" s="46"/>
      <c r="N46" s="7">
        <v>206</v>
      </c>
      <c r="O46" s="7">
        <f>VLOOKUP($N46,AF!$B$43:$M$84,O$9)*$G46</f>
        <v>0</v>
      </c>
      <c r="P46" s="7">
        <f>VLOOKUP($N46,AF!$B$43:$M$84,P$9)*$G46</f>
        <v>0</v>
      </c>
      <c r="Q46" s="7">
        <f>VLOOKUP($N46,AF!$B$43:$M$84,Q$9)*$H46</f>
        <v>0</v>
      </c>
      <c r="R46" s="7">
        <f>VLOOKUP($N46,AF!$B$43:$M$84,R$9)*$H46</f>
        <v>0</v>
      </c>
      <c r="S46" s="7">
        <f>VLOOKUP($N46,AF!$B$43:$M$84,S$9)*$I46</f>
        <v>0</v>
      </c>
      <c r="T46" s="7">
        <f>VLOOKUP($N46,AF!$B$43:$M$84,T$9)*$I46</f>
        <v>0</v>
      </c>
      <c r="U46" s="7">
        <f>VLOOKUP($N46,AF!$B$43:$M$84,U$9)*$J46</f>
        <v>0</v>
      </c>
      <c r="V46" s="7">
        <f>VLOOKUP($N46,AF!$B$43:$M$84,V$9)*$J46</f>
        <v>0</v>
      </c>
      <c r="W46" s="7">
        <f t="shared" si="68"/>
        <v>0</v>
      </c>
      <c r="X46" s="46"/>
      <c r="Y46" s="7">
        <f t="shared" si="69"/>
        <v>0</v>
      </c>
      <c r="Z46" s="7">
        <f t="shared" si="69"/>
        <v>0</v>
      </c>
      <c r="AA46" s="7">
        <f t="shared" si="70"/>
        <v>0</v>
      </c>
      <c r="AB46" s="45">
        <f t="shared" si="71"/>
        <v>0</v>
      </c>
      <c r="AC46" s="46"/>
      <c r="AD46" s="45">
        <v>302</v>
      </c>
      <c r="AE46" s="7">
        <f>VLOOKUP($AD46,AF!$B$43:$M$84,AE$9)*$O46</f>
        <v>0</v>
      </c>
      <c r="AF46" s="7">
        <f>VLOOKUP($AD46,AF!$B$43:$M$84,AF$9)*$P46</f>
        <v>0</v>
      </c>
      <c r="AG46" s="7">
        <f>VLOOKUP($AD46,AF!$B$43:$M$84,AG$9)*$Q46</f>
        <v>0</v>
      </c>
      <c r="AH46" s="7">
        <f>VLOOKUP($AD46,AF!$B$43:$M$84,AH$9)*$R46</f>
        <v>0</v>
      </c>
      <c r="AI46" s="7">
        <f>VLOOKUP($AD46,AF!$B$43:$M$84,AI$9)*$S46</f>
        <v>0</v>
      </c>
      <c r="AJ46" s="7">
        <f>VLOOKUP($AD46,AF!$B$43:$M$84,AJ$9)*$T46</f>
        <v>0</v>
      </c>
      <c r="AK46" s="7">
        <f>VLOOKUP($AD46,AF!$B$43:$M$84,AK$9)*$U46</f>
        <v>0</v>
      </c>
      <c r="AL46" s="7">
        <f>VLOOKUP($AD46,AF!$B$43:$M$84,AL$9)*$V46</f>
        <v>0</v>
      </c>
      <c r="AM46" s="7">
        <f t="shared" si="72"/>
        <v>0</v>
      </c>
      <c r="AN46" s="46"/>
      <c r="AO46" s="7">
        <f t="shared" si="73"/>
        <v>0</v>
      </c>
      <c r="AP46" s="7">
        <f t="shared" si="73"/>
        <v>0</v>
      </c>
      <c r="AQ46" s="7">
        <f t="shared" si="74"/>
        <v>0</v>
      </c>
      <c r="AR46" s="45">
        <f t="shared" si="75"/>
        <v>0</v>
      </c>
      <c r="AS46" s="46"/>
      <c r="AT46" s="46"/>
    </row>
    <row r="47" spans="1:46" x14ac:dyDescent="0.4">
      <c r="A47" s="20">
        <f t="shared" si="5"/>
        <v>39</v>
      </c>
      <c r="B47" s="6">
        <v>553</v>
      </c>
      <c r="C47" t="s">
        <v>286</v>
      </c>
      <c r="D47" t="s">
        <v>287</v>
      </c>
      <c r="E47" s="15">
        <f>'Form 1 WP'!W86</f>
        <v>17008852</v>
      </c>
      <c r="F47" s="7">
        <v>101</v>
      </c>
      <c r="G47" s="7">
        <f>VLOOKUP($F47,AF!$B$43:$M$84,G$9)*$E47</f>
        <v>0</v>
      </c>
      <c r="H47" s="7">
        <f>VLOOKUP($F47,AF!$B$43:$M$84,H$9)*$E47</f>
        <v>0</v>
      </c>
      <c r="I47" s="7">
        <f>VLOOKUP($F47,AF!$B$43:$M$84,I$9)*$E47</f>
        <v>0</v>
      </c>
      <c r="J47" s="7">
        <f>VLOOKUP($F47,AF!$B$43:$M$84,J$9)*$E47</f>
        <v>0</v>
      </c>
      <c r="K47" s="7">
        <f t="shared" si="66"/>
        <v>17008852</v>
      </c>
      <c r="L47" s="45">
        <f t="shared" si="67"/>
        <v>0</v>
      </c>
      <c r="M47" s="46"/>
      <c r="N47" s="7">
        <v>206</v>
      </c>
      <c r="O47" s="7">
        <f>VLOOKUP($N47,AF!$B$43:$M$84,O$9)*$G47</f>
        <v>0</v>
      </c>
      <c r="P47" s="7">
        <f>VLOOKUP($N47,AF!$B$43:$M$84,P$9)*$G47</f>
        <v>0</v>
      </c>
      <c r="Q47" s="7">
        <f>VLOOKUP($N47,AF!$B$43:$M$84,Q$9)*$H47</f>
        <v>0</v>
      </c>
      <c r="R47" s="7">
        <f>VLOOKUP($N47,AF!$B$43:$M$84,R$9)*$H47</f>
        <v>0</v>
      </c>
      <c r="S47" s="7">
        <f>VLOOKUP($N47,AF!$B$43:$M$84,S$9)*$I47</f>
        <v>0</v>
      </c>
      <c r="T47" s="7">
        <f>VLOOKUP($N47,AF!$B$43:$M$84,T$9)*$I47</f>
        <v>0</v>
      </c>
      <c r="U47" s="7">
        <f>VLOOKUP($N47,AF!$B$43:$M$84,U$9)*$J47</f>
        <v>0</v>
      </c>
      <c r="V47" s="7">
        <f>VLOOKUP($N47,AF!$B$43:$M$84,V$9)*$J47</f>
        <v>0</v>
      </c>
      <c r="W47" s="7">
        <f t="shared" si="68"/>
        <v>17008852</v>
      </c>
      <c r="X47" s="46"/>
      <c r="Y47" s="7">
        <f t="shared" si="69"/>
        <v>0</v>
      </c>
      <c r="Z47" s="7">
        <f t="shared" si="69"/>
        <v>0</v>
      </c>
      <c r="AA47" s="7">
        <f t="shared" si="70"/>
        <v>17008852</v>
      </c>
      <c r="AB47" s="45">
        <f t="shared" si="71"/>
        <v>0</v>
      </c>
      <c r="AC47" s="46"/>
      <c r="AD47" s="45">
        <v>302</v>
      </c>
      <c r="AE47" s="7">
        <f>VLOOKUP($AD47,AF!$B$43:$M$84,AE$9)*$O47</f>
        <v>0</v>
      </c>
      <c r="AF47" s="7">
        <f>VLOOKUP($AD47,AF!$B$43:$M$84,AF$9)*$P47</f>
        <v>0</v>
      </c>
      <c r="AG47" s="7">
        <f>VLOOKUP($AD47,AF!$B$43:$M$84,AG$9)*$Q47</f>
        <v>0</v>
      </c>
      <c r="AH47" s="7">
        <f>VLOOKUP($AD47,AF!$B$43:$M$84,AH$9)*$R47</f>
        <v>0</v>
      </c>
      <c r="AI47" s="7">
        <f>VLOOKUP($AD47,AF!$B$43:$M$84,AI$9)*$S47</f>
        <v>0</v>
      </c>
      <c r="AJ47" s="7">
        <f>VLOOKUP($AD47,AF!$B$43:$M$84,AJ$9)*$T47</f>
        <v>0</v>
      </c>
      <c r="AK47" s="7">
        <f>VLOOKUP($AD47,AF!$B$43:$M$84,AK$9)*$U47</f>
        <v>0</v>
      </c>
      <c r="AL47" s="7">
        <f>VLOOKUP($AD47,AF!$B$43:$M$84,AL$9)*$V47</f>
        <v>0</v>
      </c>
      <c r="AM47" s="7">
        <f t="shared" si="72"/>
        <v>17008852</v>
      </c>
      <c r="AN47" s="46"/>
      <c r="AO47" s="7">
        <f t="shared" si="73"/>
        <v>0</v>
      </c>
      <c r="AP47" s="7">
        <f t="shared" si="73"/>
        <v>0</v>
      </c>
      <c r="AQ47" s="7">
        <f t="shared" si="74"/>
        <v>17008852</v>
      </c>
      <c r="AR47" s="45">
        <f t="shared" si="75"/>
        <v>0</v>
      </c>
      <c r="AS47" s="46"/>
      <c r="AT47" s="46"/>
    </row>
    <row r="48" spans="1:46" x14ac:dyDescent="0.4">
      <c r="A48" s="20">
        <f t="shared" si="5"/>
        <v>40</v>
      </c>
      <c r="B48" s="6">
        <v>553.1</v>
      </c>
      <c r="C48" t="s">
        <v>381</v>
      </c>
      <c r="D48" t="s">
        <v>1059</v>
      </c>
      <c r="E48" s="15">
        <f>'Form 1 WP'!W87</f>
        <v>65598</v>
      </c>
      <c r="F48" s="7">
        <v>101</v>
      </c>
      <c r="G48" s="7">
        <f>VLOOKUP($F48,AF!$B$43:$M$84,G$9)*$E48</f>
        <v>0</v>
      </c>
      <c r="H48" s="7">
        <f>VLOOKUP($F48,AF!$B$43:$M$84,H$9)*$E48</f>
        <v>0</v>
      </c>
      <c r="I48" s="7">
        <f>VLOOKUP($F48,AF!$B$43:$M$84,I$9)*$E48</f>
        <v>0</v>
      </c>
      <c r="J48" s="7">
        <f>VLOOKUP($F48,AF!$B$43:$M$84,J$9)*$E48</f>
        <v>0</v>
      </c>
      <c r="K48" s="7">
        <f t="shared" ref="K48" si="76">E48-SUM(G48:J48)</f>
        <v>65598</v>
      </c>
      <c r="L48" s="45">
        <f t="shared" si="67"/>
        <v>0</v>
      </c>
      <c r="M48" s="46"/>
      <c r="N48" s="7">
        <v>206</v>
      </c>
      <c r="O48" s="7">
        <f>VLOOKUP($N48,AF!$B$43:$M$84,O$9)*$G48</f>
        <v>0</v>
      </c>
      <c r="P48" s="7">
        <f>VLOOKUP($N48,AF!$B$43:$M$84,P$9)*$G48</f>
        <v>0</v>
      </c>
      <c r="Q48" s="7">
        <f>VLOOKUP($N48,AF!$B$43:$M$84,Q$9)*$H48</f>
        <v>0</v>
      </c>
      <c r="R48" s="7">
        <f>VLOOKUP($N48,AF!$B$43:$M$84,R$9)*$H48</f>
        <v>0</v>
      </c>
      <c r="S48" s="7">
        <f>VLOOKUP($N48,AF!$B$43:$M$84,S$9)*$I48</f>
        <v>0</v>
      </c>
      <c r="T48" s="7">
        <f>VLOOKUP($N48,AF!$B$43:$M$84,T$9)*$I48</f>
        <v>0</v>
      </c>
      <c r="U48" s="7">
        <f>VLOOKUP($N48,AF!$B$43:$M$84,U$9)*$J48</f>
        <v>0</v>
      </c>
      <c r="V48" s="7">
        <f>VLOOKUP($N48,AF!$B$43:$M$84,V$9)*$J48</f>
        <v>0</v>
      </c>
      <c r="W48" s="7">
        <f t="shared" ref="W48" si="77">E48-SUM(O48:V48)</f>
        <v>65598</v>
      </c>
      <c r="X48" s="46"/>
      <c r="Y48" s="7">
        <f t="shared" ref="Y48" si="78">+O48+Q48+S48+U48</f>
        <v>0</v>
      </c>
      <c r="Z48" s="7">
        <f t="shared" ref="Z48" si="79">+P48+R48+T48+V48</f>
        <v>0</v>
      </c>
      <c r="AA48" s="7">
        <f t="shared" ref="AA48" si="80">+Z48+Y48+W48</f>
        <v>65598</v>
      </c>
      <c r="AB48" s="45">
        <f t="shared" ref="AB48" si="81">$E48-AA48</f>
        <v>0</v>
      </c>
      <c r="AC48" s="46"/>
      <c r="AD48" s="45">
        <v>302</v>
      </c>
      <c r="AE48" s="7">
        <f>VLOOKUP($AD48,AF!$B$43:$M$84,AE$9)*$O48</f>
        <v>0</v>
      </c>
      <c r="AF48" s="7">
        <f>VLOOKUP($AD48,AF!$B$43:$M$84,AF$9)*$P48</f>
        <v>0</v>
      </c>
      <c r="AG48" s="7">
        <f>VLOOKUP($AD48,AF!$B$43:$M$84,AG$9)*$Q48</f>
        <v>0</v>
      </c>
      <c r="AH48" s="7">
        <f>VLOOKUP($AD48,AF!$B$43:$M$84,AH$9)*$R48</f>
        <v>0</v>
      </c>
      <c r="AI48" s="7">
        <f>VLOOKUP($AD48,AF!$B$43:$M$84,AI$9)*$S48</f>
        <v>0</v>
      </c>
      <c r="AJ48" s="7">
        <f>VLOOKUP($AD48,AF!$B$43:$M$84,AJ$9)*$T48</f>
        <v>0</v>
      </c>
      <c r="AK48" s="7">
        <f>VLOOKUP($AD48,AF!$B$43:$M$84,AK$9)*$U48</f>
        <v>0</v>
      </c>
      <c r="AL48" s="7">
        <f>VLOOKUP($AD48,AF!$B$43:$M$84,AL$9)*$V48</f>
        <v>0</v>
      </c>
      <c r="AM48" s="7">
        <f t="shared" ref="AM48" si="82">E48-SUM(AE48:AL48)</f>
        <v>65598</v>
      </c>
      <c r="AN48" s="46"/>
      <c r="AO48" s="7">
        <f t="shared" ref="AO48" si="83">+AE48+AG48+AI48+AK48</f>
        <v>0</v>
      </c>
      <c r="AP48" s="7">
        <f t="shared" ref="AP48" si="84">+AF48+AH48+AJ48+AL48</f>
        <v>0</v>
      </c>
      <c r="AQ48" s="7">
        <f t="shared" ref="AQ48" si="85">+AP48+AO48+AM48</f>
        <v>65598</v>
      </c>
      <c r="AR48" s="45"/>
      <c r="AS48" s="46"/>
      <c r="AT48" s="46"/>
    </row>
    <row r="49" spans="1:46" x14ac:dyDescent="0.4">
      <c r="A49" s="20">
        <f t="shared" si="5"/>
        <v>41</v>
      </c>
      <c r="B49" s="6">
        <v>553.20000000000005</v>
      </c>
      <c r="C49" t="s">
        <v>382</v>
      </c>
      <c r="D49" t="s">
        <v>1067</v>
      </c>
      <c r="E49" s="15">
        <f>'Form 1 WP'!W88</f>
        <v>105142</v>
      </c>
      <c r="F49" s="7">
        <v>101</v>
      </c>
      <c r="G49" s="7">
        <f>VLOOKUP($F49,AF!$B$43:$M$84,G$9)*$E49</f>
        <v>0</v>
      </c>
      <c r="H49" s="7">
        <f>VLOOKUP($F49,AF!$B$43:$M$84,H$9)*$E49</f>
        <v>0</v>
      </c>
      <c r="I49" s="7">
        <f>VLOOKUP($F49,AF!$B$43:$M$84,I$9)*$E49</f>
        <v>0</v>
      </c>
      <c r="J49" s="7">
        <f>VLOOKUP($F49,AF!$B$43:$M$84,J$9)*$E49</f>
        <v>0</v>
      </c>
      <c r="K49" s="7">
        <f t="shared" ref="K49:K50" si="86">E49-SUM(G49:J49)</f>
        <v>105142</v>
      </c>
      <c r="L49" s="45">
        <f t="shared" ref="L49:L50" si="87">$E49-SUM(G49:K49)</f>
        <v>0</v>
      </c>
      <c r="M49" s="46"/>
      <c r="N49" s="7">
        <v>206</v>
      </c>
      <c r="O49" s="7">
        <f>VLOOKUP($N49,AF!$B$43:$M$84,O$9)*$G49</f>
        <v>0</v>
      </c>
      <c r="P49" s="7">
        <f>VLOOKUP($N49,AF!$B$43:$M$84,P$9)*$G49</f>
        <v>0</v>
      </c>
      <c r="Q49" s="7">
        <f>VLOOKUP($N49,AF!$B$43:$M$84,Q$9)*$H49</f>
        <v>0</v>
      </c>
      <c r="R49" s="7">
        <f>VLOOKUP($N49,AF!$B$43:$M$84,R$9)*$H49</f>
        <v>0</v>
      </c>
      <c r="S49" s="7">
        <f>VLOOKUP($N49,AF!$B$43:$M$84,S$9)*$I49</f>
        <v>0</v>
      </c>
      <c r="T49" s="7">
        <f>VLOOKUP($N49,AF!$B$43:$M$84,T$9)*$I49</f>
        <v>0</v>
      </c>
      <c r="U49" s="7">
        <f>VLOOKUP($N49,AF!$B$43:$M$84,U$9)*$J49</f>
        <v>0</v>
      </c>
      <c r="V49" s="7">
        <f>VLOOKUP($N49,AF!$B$43:$M$84,V$9)*$J49</f>
        <v>0</v>
      </c>
      <c r="W49" s="7">
        <f t="shared" ref="W49:W50" si="88">E49-SUM(O49:V49)</f>
        <v>105142</v>
      </c>
      <c r="X49" s="46"/>
      <c r="Y49" s="7">
        <f t="shared" ref="Y49:Y50" si="89">+O49+Q49+S49+U49</f>
        <v>0</v>
      </c>
      <c r="Z49" s="7">
        <f t="shared" ref="Z49:Z50" si="90">+P49+R49+T49+V49</f>
        <v>0</v>
      </c>
      <c r="AA49" s="7">
        <f t="shared" ref="AA49:AA50" si="91">+Z49+Y49+W49</f>
        <v>105142</v>
      </c>
      <c r="AB49" s="45">
        <f t="shared" ref="AB49:AB50" si="92">$E49-AA49</f>
        <v>0</v>
      </c>
      <c r="AC49" s="46"/>
      <c r="AD49" s="45">
        <v>302</v>
      </c>
      <c r="AE49" s="7">
        <f>VLOOKUP($AD49,AF!$B$43:$M$84,AE$9)*$O49</f>
        <v>0</v>
      </c>
      <c r="AF49" s="7">
        <f>VLOOKUP($AD49,AF!$B$43:$M$84,AF$9)*$P49</f>
        <v>0</v>
      </c>
      <c r="AG49" s="7">
        <f>VLOOKUP($AD49,AF!$B$43:$M$84,AG$9)*$Q49</f>
        <v>0</v>
      </c>
      <c r="AH49" s="7">
        <f>VLOOKUP($AD49,AF!$B$43:$M$84,AH$9)*$R49</f>
        <v>0</v>
      </c>
      <c r="AI49" s="7">
        <f>VLOOKUP($AD49,AF!$B$43:$M$84,AI$9)*$S49</f>
        <v>0</v>
      </c>
      <c r="AJ49" s="7">
        <f>VLOOKUP($AD49,AF!$B$43:$M$84,AJ$9)*$T49</f>
        <v>0</v>
      </c>
      <c r="AK49" s="7">
        <f>VLOOKUP($AD49,AF!$B$43:$M$84,AK$9)*$U49</f>
        <v>0</v>
      </c>
      <c r="AL49" s="7">
        <f>VLOOKUP($AD49,AF!$B$43:$M$84,AL$9)*$V49</f>
        <v>0</v>
      </c>
      <c r="AM49" s="7">
        <f t="shared" ref="AM49:AM50" si="93">E49-SUM(AE49:AL49)</f>
        <v>105142</v>
      </c>
      <c r="AN49" s="46"/>
      <c r="AO49" s="7">
        <f t="shared" ref="AO49:AO50" si="94">+AE49+AG49+AI49+AK49</f>
        <v>0</v>
      </c>
      <c r="AP49" s="7">
        <f t="shared" ref="AP49:AP50" si="95">+AF49+AH49+AJ49+AL49</f>
        <v>0</v>
      </c>
      <c r="AQ49" s="7">
        <f t="shared" ref="AQ49:AQ50" si="96">+AP49+AO49+AM49</f>
        <v>105142</v>
      </c>
      <c r="AR49" s="45"/>
      <c r="AS49" s="46"/>
      <c r="AT49" s="46"/>
    </row>
    <row r="50" spans="1:46" x14ac:dyDescent="0.4">
      <c r="A50" s="20">
        <f t="shared" si="5"/>
        <v>42</v>
      </c>
      <c r="B50" s="6">
        <v>553.29999999999995</v>
      </c>
      <c r="C50" t="s">
        <v>383</v>
      </c>
      <c r="D50" t="s">
        <v>1068</v>
      </c>
      <c r="E50" s="15">
        <f>'Form 1 WP'!W89</f>
        <v>29605</v>
      </c>
      <c r="F50" s="7">
        <v>101</v>
      </c>
      <c r="G50" s="7">
        <f>VLOOKUP($F50,AF!$B$43:$M$84,G$9)*$E50</f>
        <v>0</v>
      </c>
      <c r="H50" s="7">
        <f>VLOOKUP($F50,AF!$B$43:$M$84,H$9)*$E50</f>
        <v>0</v>
      </c>
      <c r="I50" s="7">
        <f>VLOOKUP($F50,AF!$B$43:$M$84,I$9)*$E50</f>
        <v>0</v>
      </c>
      <c r="J50" s="7">
        <f>VLOOKUP($F50,AF!$B$43:$M$84,J$9)*$E50</f>
        <v>0</v>
      </c>
      <c r="K50" s="7">
        <f t="shared" si="86"/>
        <v>29605</v>
      </c>
      <c r="L50" s="45">
        <f t="shared" si="87"/>
        <v>0</v>
      </c>
      <c r="M50" s="46"/>
      <c r="N50" s="7">
        <v>206</v>
      </c>
      <c r="O50" s="7">
        <f>VLOOKUP($N50,AF!$B$43:$M$84,O$9)*$G50</f>
        <v>0</v>
      </c>
      <c r="P50" s="7">
        <f>VLOOKUP($N50,AF!$B$43:$M$84,P$9)*$G50</f>
        <v>0</v>
      </c>
      <c r="Q50" s="7">
        <f>VLOOKUP($N50,AF!$B$43:$M$84,Q$9)*$H50</f>
        <v>0</v>
      </c>
      <c r="R50" s="7">
        <f>VLOOKUP($N50,AF!$B$43:$M$84,R$9)*$H50</f>
        <v>0</v>
      </c>
      <c r="S50" s="7">
        <f>VLOOKUP($N50,AF!$B$43:$M$84,S$9)*$I50</f>
        <v>0</v>
      </c>
      <c r="T50" s="7">
        <f>VLOOKUP($N50,AF!$B$43:$M$84,T$9)*$I50</f>
        <v>0</v>
      </c>
      <c r="U50" s="7">
        <f>VLOOKUP($N50,AF!$B$43:$M$84,U$9)*$J50</f>
        <v>0</v>
      </c>
      <c r="V50" s="7">
        <f>VLOOKUP($N50,AF!$B$43:$M$84,V$9)*$J50</f>
        <v>0</v>
      </c>
      <c r="W50" s="7">
        <f t="shared" si="88"/>
        <v>29605</v>
      </c>
      <c r="X50" s="46"/>
      <c r="Y50" s="7">
        <f t="shared" si="89"/>
        <v>0</v>
      </c>
      <c r="Z50" s="7">
        <f t="shared" si="90"/>
        <v>0</v>
      </c>
      <c r="AA50" s="7">
        <f t="shared" si="91"/>
        <v>29605</v>
      </c>
      <c r="AB50" s="45">
        <f t="shared" si="92"/>
        <v>0</v>
      </c>
      <c r="AC50" s="46"/>
      <c r="AD50" s="45">
        <v>302</v>
      </c>
      <c r="AE50" s="7">
        <f>VLOOKUP($AD50,AF!$B$43:$M$84,AE$9)*$O50</f>
        <v>0</v>
      </c>
      <c r="AF50" s="7">
        <f>VLOOKUP($AD50,AF!$B$43:$M$84,AF$9)*$P50</f>
        <v>0</v>
      </c>
      <c r="AG50" s="7">
        <f>VLOOKUP($AD50,AF!$B$43:$M$84,AG$9)*$Q50</f>
        <v>0</v>
      </c>
      <c r="AH50" s="7">
        <f>VLOOKUP($AD50,AF!$B$43:$M$84,AH$9)*$R50</f>
        <v>0</v>
      </c>
      <c r="AI50" s="7">
        <f>VLOOKUP($AD50,AF!$B$43:$M$84,AI$9)*$S50</f>
        <v>0</v>
      </c>
      <c r="AJ50" s="7">
        <f>VLOOKUP($AD50,AF!$B$43:$M$84,AJ$9)*$T50</f>
        <v>0</v>
      </c>
      <c r="AK50" s="7">
        <f>VLOOKUP($AD50,AF!$B$43:$M$84,AK$9)*$U50</f>
        <v>0</v>
      </c>
      <c r="AL50" s="7">
        <f>VLOOKUP($AD50,AF!$B$43:$M$84,AL$9)*$V50</f>
        <v>0</v>
      </c>
      <c r="AM50" s="7">
        <f t="shared" si="93"/>
        <v>29605</v>
      </c>
      <c r="AN50" s="46"/>
      <c r="AO50" s="7">
        <f t="shared" si="94"/>
        <v>0</v>
      </c>
      <c r="AP50" s="7">
        <f t="shared" si="95"/>
        <v>0</v>
      </c>
      <c r="AQ50" s="7">
        <f t="shared" si="96"/>
        <v>29605</v>
      </c>
      <c r="AR50" s="45"/>
      <c r="AS50" s="46"/>
      <c r="AT50" s="46"/>
    </row>
    <row r="51" spans="1:46" x14ac:dyDescent="0.4">
      <c r="A51" s="20">
        <f t="shared" si="5"/>
        <v>43</v>
      </c>
      <c r="B51" s="6">
        <v>554</v>
      </c>
      <c r="C51" t="s">
        <v>288</v>
      </c>
      <c r="D51" t="s">
        <v>289</v>
      </c>
      <c r="E51" s="15">
        <f>'Form 1 WP'!W90</f>
        <v>0</v>
      </c>
      <c r="F51" s="7">
        <v>101</v>
      </c>
      <c r="G51" s="7">
        <f>VLOOKUP($F51,AF!$B$43:$M$84,G$9)*$E51</f>
        <v>0</v>
      </c>
      <c r="H51" s="7">
        <f>VLOOKUP($F51,AF!$B$43:$M$84,H$9)*$E51</f>
        <v>0</v>
      </c>
      <c r="I51" s="7">
        <f>VLOOKUP($F51,AF!$B$43:$M$84,I$9)*$E51</f>
        <v>0</v>
      </c>
      <c r="J51" s="7">
        <f>VLOOKUP($F51,AF!$B$43:$M$84,J$9)*$E51</f>
        <v>0</v>
      </c>
      <c r="K51" s="7">
        <f t="shared" si="66"/>
        <v>0</v>
      </c>
      <c r="L51" s="45">
        <f t="shared" si="67"/>
        <v>0</v>
      </c>
      <c r="M51" s="46"/>
      <c r="N51" s="7">
        <v>206</v>
      </c>
      <c r="O51" s="7">
        <f>VLOOKUP($N51,AF!$B$43:$M$84,O$9)*$G51</f>
        <v>0</v>
      </c>
      <c r="P51" s="7">
        <f>VLOOKUP($N51,AF!$B$43:$M$84,P$9)*$G51</f>
        <v>0</v>
      </c>
      <c r="Q51" s="7">
        <f>VLOOKUP($N51,AF!$B$43:$M$84,Q$9)*$H51</f>
        <v>0</v>
      </c>
      <c r="R51" s="7">
        <f>VLOOKUP($N51,AF!$B$43:$M$84,R$9)*$H51</f>
        <v>0</v>
      </c>
      <c r="S51" s="7">
        <f>VLOOKUP($N51,AF!$B$43:$M$84,S$9)*$I51</f>
        <v>0</v>
      </c>
      <c r="T51" s="7">
        <f>VLOOKUP($N51,AF!$B$43:$M$84,T$9)*$I51</f>
        <v>0</v>
      </c>
      <c r="U51" s="7">
        <f>VLOOKUP($N51,AF!$B$43:$M$84,U$9)*$J51</f>
        <v>0</v>
      </c>
      <c r="V51" s="7">
        <f>VLOOKUP($N51,AF!$B$43:$M$84,V$9)*$J51</f>
        <v>0</v>
      </c>
      <c r="W51" s="7">
        <f t="shared" si="68"/>
        <v>0</v>
      </c>
      <c r="X51" s="46"/>
      <c r="Y51" s="7">
        <f t="shared" si="69"/>
        <v>0</v>
      </c>
      <c r="Z51" s="7">
        <f t="shared" si="69"/>
        <v>0</v>
      </c>
      <c r="AA51" s="7">
        <f t="shared" si="70"/>
        <v>0</v>
      </c>
      <c r="AB51" s="45">
        <f t="shared" si="71"/>
        <v>0</v>
      </c>
      <c r="AC51" s="46"/>
      <c r="AD51" s="45">
        <v>302</v>
      </c>
      <c r="AE51" s="7">
        <f>VLOOKUP($AD51,AF!$B$43:$M$84,AE$9)*$O51</f>
        <v>0</v>
      </c>
      <c r="AF51" s="7">
        <f>VLOOKUP($AD51,AF!$B$43:$M$84,AF$9)*$P51</f>
        <v>0</v>
      </c>
      <c r="AG51" s="7">
        <f>VLOOKUP($AD51,AF!$B$43:$M$84,AG$9)*$Q51</f>
        <v>0</v>
      </c>
      <c r="AH51" s="7">
        <f>VLOOKUP($AD51,AF!$B$43:$M$84,AH$9)*$R51</f>
        <v>0</v>
      </c>
      <c r="AI51" s="7">
        <f>VLOOKUP($AD51,AF!$B$43:$M$84,AI$9)*$S51</f>
        <v>0</v>
      </c>
      <c r="AJ51" s="7">
        <f>VLOOKUP($AD51,AF!$B$43:$M$84,AJ$9)*$T51</f>
        <v>0</v>
      </c>
      <c r="AK51" s="7">
        <f>VLOOKUP($AD51,AF!$B$43:$M$84,AK$9)*$U51</f>
        <v>0</v>
      </c>
      <c r="AL51" s="7">
        <f>VLOOKUP($AD51,AF!$B$43:$M$84,AL$9)*$V51</f>
        <v>0</v>
      </c>
      <c r="AM51" s="7">
        <f t="shared" si="72"/>
        <v>0</v>
      </c>
      <c r="AN51" s="46"/>
      <c r="AO51" s="7">
        <f t="shared" si="73"/>
        <v>0</v>
      </c>
      <c r="AP51" s="7">
        <f t="shared" si="73"/>
        <v>0</v>
      </c>
      <c r="AQ51" s="7">
        <f t="shared" si="74"/>
        <v>0</v>
      </c>
      <c r="AR51" s="45">
        <f t="shared" si="75"/>
        <v>0</v>
      </c>
      <c r="AS51" s="46"/>
      <c r="AT51" s="46"/>
    </row>
    <row r="52" spans="1:46" x14ac:dyDescent="0.4">
      <c r="A52" s="20">
        <f t="shared" si="5"/>
        <v>44</v>
      </c>
      <c r="C52" t="s">
        <v>0</v>
      </c>
      <c r="E52" s="113">
        <f>SUM(E45:E51)</f>
        <v>17209197</v>
      </c>
      <c r="F52" s="45"/>
      <c r="G52" s="113">
        <f t="shared" ref="G52:K52" si="97">SUM(G45:G51)</f>
        <v>0</v>
      </c>
      <c r="H52" s="113">
        <f t="shared" si="97"/>
        <v>0</v>
      </c>
      <c r="I52" s="113">
        <f t="shared" si="97"/>
        <v>0</v>
      </c>
      <c r="J52" s="113">
        <f t="shared" si="97"/>
        <v>0</v>
      </c>
      <c r="K52" s="113">
        <f t="shared" si="97"/>
        <v>17209197</v>
      </c>
      <c r="L52" s="45">
        <f t="shared" si="67"/>
        <v>0</v>
      </c>
      <c r="M52" s="46"/>
      <c r="N52" s="45"/>
      <c r="O52" s="113">
        <f>SUM(O45:O51)</f>
        <v>0</v>
      </c>
      <c r="P52" s="113">
        <f t="shared" ref="P52:W52" si="98">SUM(P45:P51)</f>
        <v>0</v>
      </c>
      <c r="Q52" s="113">
        <f t="shared" si="98"/>
        <v>0</v>
      </c>
      <c r="R52" s="113">
        <f t="shared" si="98"/>
        <v>0</v>
      </c>
      <c r="S52" s="113">
        <f t="shared" si="98"/>
        <v>0</v>
      </c>
      <c r="T52" s="113">
        <f t="shared" si="98"/>
        <v>0</v>
      </c>
      <c r="U52" s="113">
        <f t="shared" si="98"/>
        <v>0</v>
      </c>
      <c r="V52" s="113">
        <f t="shared" si="98"/>
        <v>0</v>
      </c>
      <c r="W52" s="113">
        <f t="shared" si="98"/>
        <v>17209197</v>
      </c>
      <c r="X52" s="46"/>
      <c r="Y52" s="113">
        <f t="shared" ref="Y52:AA52" si="99">SUM(Y45:Y51)</f>
        <v>0</v>
      </c>
      <c r="Z52" s="113">
        <f t="shared" si="99"/>
        <v>0</v>
      </c>
      <c r="AA52" s="113">
        <f t="shared" si="99"/>
        <v>17209197</v>
      </c>
      <c r="AB52" s="45">
        <f t="shared" si="71"/>
        <v>0</v>
      </c>
      <c r="AC52" s="46"/>
      <c r="AD52" s="45"/>
      <c r="AE52" s="113">
        <f t="shared" ref="AE52:AM52" si="100">SUM(AE45:AE51)</f>
        <v>0</v>
      </c>
      <c r="AF52" s="113">
        <f t="shared" si="100"/>
        <v>0</v>
      </c>
      <c r="AG52" s="113">
        <f t="shared" si="100"/>
        <v>0</v>
      </c>
      <c r="AH52" s="113">
        <f t="shared" si="100"/>
        <v>0</v>
      </c>
      <c r="AI52" s="113">
        <f t="shared" si="100"/>
        <v>0</v>
      </c>
      <c r="AJ52" s="113">
        <f t="shared" si="100"/>
        <v>0</v>
      </c>
      <c r="AK52" s="113">
        <f t="shared" si="100"/>
        <v>0</v>
      </c>
      <c r="AL52" s="113">
        <f t="shared" si="100"/>
        <v>0</v>
      </c>
      <c r="AM52" s="113">
        <f t="shared" si="100"/>
        <v>17209197</v>
      </c>
      <c r="AN52" s="46"/>
      <c r="AO52" s="113">
        <f t="shared" ref="AO52" si="101">SUM(AO45:AO51)</f>
        <v>0</v>
      </c>
      <c r="AP52" s="113">
        <f t="shared" ref="AP52" si="102">SUM(AP45:AP51)</f>
        <v>0</v>
      </c>
      <c r="AQ52" s="113">
        <f t="shared" ref="AQ52" si="103">SUM(AQ45:AQ51)</f>
        <v>17209197</v>
      </c>
      <c r="AR52" s="45">
        <f t="shared" si="75"/>
        <v>0</v>
      </c>
      <c r="AS52" s="46"/>
      <c r="AT52" s="46"/>
    </row>
    <row r="53" spans="1:46" x14ac:dyDescent="0.4">
      <c r="A53" s="20">
        <f t="shared" si="5"/>
        <v>45</v>
      </c>
      <c r="E53" s="45"/>
      <c r="F53" s="45"/>
      <c r="G53" s="45"/>
      <c r="H53" s="45"/>
      <c r="I53" s="45"/>
      <c r="J53" s="45"/>
      <c r="K53" s="45"/>
      <c r="L53" s="45"/>
      <c r="M53" s="46"/>
      <c r="N53" s="45"/>
      <c r="O53" s="45"/>
      <c r="P53" s="45"/>
      <c r="Q53" s="45"/>
      <c r="R53" s="45"/>
      <c r="S53" s="45"/>
      <c r="T53" s="45"/>
      <c r="U53" s="45"/>
      <c r="V53" s="45"/>
      <c r="W53" s="45"/>
      <c r="X53" s="46"/>
      <c r="Y53" s="45"/>
      <c r="Z53" s="45"/>
      <c r="AA53" s="45"/>
      <c r="AB53" s="45"/>
      <c r="AC53" s="46"/>
      <c r="AD53" s="45"/>
      <c r="AE53" s="45"/>
      <c r="AF53" s="45"/>
      <c r="AG53" s="45"/>
      <c r="AH53" s="45"/>
      <c r="AI53" s="45"/>
      <c r="AJ53" s="45"/>
      <c r="AK53" s="45"/>
      <c r="AL53" s="45"/>
      <c r="AM53" s="45"/>
      <c r="AN53" s="46"/>
      <c r="AO53" s="45"/>
      <c r="AP53" s="45"/>
      <c r="AQ53" s="45"/>
      <c r="AR53" s="45"/>
      <c r="AS53" s="46"/>
      <c r="AT53" s="46"/>
    </row>
    <row r="54" spans="1:46" x14ac:dyDescent="0.4">
      <c r="A54" s="20">
        <f t="shared" si="5"/>
        <v>46</v>
      </c>
      <c r="E54" s="45"/>
      <c r="F54" s="45"/>
      <c r="G54" s="45"/>
      <c r="H54" s="45"/>
      <c r="I54" s="45"/>
      <c r="J54" s="45"/>
      <c r="K54" s="45"/>
      <c r="L54" s="45"/>
      <c r="M54" s="46"/>
      <c r="N54" s="45"/>
      <c r="O54" s="45"/>
      <c r="P54" s="45"/>
      <c r="Q54" s="45"/>
      <c r="R54" s="45"/>
      <c r="S54" s="45"/>
      <c r="T54" s="45"/>
      <c r="U54" s="45"/>
      <c r="V54" s="45"/>
      <c r="W54" s="45"/>
      <c r="X54" s="46"/>
      <c r="Y54" s="45"/>
      <c r="Z54" s="45"/>
      <c r="AA54" s="45"/>
      <c r="AB54" s="45"/>
      <c r="AC54" s="46"/>
      <c r="AD54" s="45"/>
      <c r="AE54" s="45"/>
      <c r="AF54" s="45"/>
      <c r="AG54" s="45"/>
      <c r="AH54" s="45"/>
      <c r="AI54" s="45"/>
      <c r="AJ54" s="45"/>
      <c r="AK54" s="45"/>
      <c r="AL54" s="45"/>
      <c r="AM54" s="45"/>
      <c r="AN54" s="46"/>
      <c r="AO54" s="45"/>
      <c r="AP54" s="45"/>
      <c r="AQ54" s="45"/>
      <c r="AR54" s="45"/>
      <c r="AS54" s="46"/>
      <c r="AT54" s="46"/>
    </row>
    <row r="55" spans="1:46" ht="15" thickBot="1" x14ac:dyDescent="0.45">
      <c r="A55" s="20">
        <f t="shared" si="5"/>
        <v>47</v>
      </c>
      <c r="B55" t="s">
        <v>391</v>
      </c>
      <c r="E55" s="40">
        <f>+E41+E52</f>
        <v>77834651</v>
      </c>
      <c r="F55" s="15"/>
      <c r="G55" s="40">
        <f t="shared" ref="G55:K55" si="104">+G41+G52</f>
        <v>0</v>
      </c>
      <c r="H55" s="40">
        <f t="shared" si="104"/>
        <v>0</v>
      </c>
      <c r="I55" s="40">
        <f t="shared" si="104"/>
        <v>0</v>
      </c>
      <c r="J55" s="40">
        <f t="shared" si="104"/>
        <v>0</v>
      </c>
      <c r="K55" s="40">
        <f t="shared" si="104"/>
        <v>77834651</v>
      </c>
      <c r="L55" s="45">
        <f>$E55-SUM(G55:K55)</f>
        <v>0</v>
      </c>
      <c r="M55" s="46"/>
      <c r="N55" s="15"/>
      <c r="O55" s="40">
        <f t="shared" ref="O55:W55" si="105">+O41+O52</f>
        <v>0</v>
      </c>
      <c r="P55" s="40">
        <f t="shared" si="105"/>
        <v>0</v>
      </c>
      <c r="Q55" s="40">
        <f t="shared" si="105"/>
        <v>0</v>
      </c>
      <c r="R55" s="40">
        <f t="shared" si="105"/>
        <v>0</v>
      </c>
      <c r="S55" s="40">
        <f t="shared" si="105"/>
        <v>0</v>
      </c>
      <c r="T55" s="40">
        <f t="shared" si="105"/>
        <v>0</v>
      </c>
      <c r="U55" s="40">
        <f t="shared" si="105"/>
        <v>0</v>
      </c>
      <c r="V55" s="40">
        <f t="shared" si="105"/>
        <v>0</v>
      </c>
      <c r="W55" s="40">
        <f t="shared" si="105"/>
        <v>77834651</v>
      </c>
      <c r="X55" s="46"/>
      <c r="Y55" s="40">
        <f t="shared" ref="Y55:AA55" si="106">+Y41+Y52</f>
        <v>0</v>
      </c>
      <c r="Z55" s="40">
        <f t="shared" si="106"/>
        <v>0</v>
      </c>
      <c r="AA55" s="40">
        <f t="shared" si="106"/>
        <v>77834651</v>
      </c>
      <c r="AB55" s="45">
        <f>$E55-AA55</f>
        <v>0</v>
      </c>
      <c r="AC55" s="46"/>
      <c r="AD55" s="15"/>
      <c r="AE55" s="40">
        <f t="shared" ref="AE55:AM55" si="107">+AE41+AE52</f>
        <v>0</v>
      </c>
      <c r="AF55" s="40">
        <f t="shared" si="107"/>
        <v>0</v>
      </c>
      <c r="AG55" s="40">
        <f t="shared" si="107"/>
        <v>0</v>
      </c>
      <c r="AH55" s="40">
        <f t="shared" si="107"/>
        <v>0</v>
      </c>
      <c r="AI55" s="40">
        <f t="shared" si="107"/>
        <v>0</v>
      </c>
      <c r="AJ55" s="40">
        <f t="shared" si="107"/>
        <v>0</v>
      </c>
      <c r="AK55" s="40">
        <f t="shared" si="107"/>
        <v>0</v>
      </c>
      <c r="AL55" s="40">
        <f t="shared" si="107"/>
        <v>0</v>
      </c>
      <c r="AM55" s="40">
        <f t="shared" si="107"/>
        <v>77834651</v>
      </c>
      <c r="AN55" s="46"/>
      <c r="AO55" s="40">
        <f t="shared" ref="AO55:AQ55" si="108">+AO41+AO52</f>
        <v>0</v>
      </c>
      <c r="AP55" s="40">
        <f t="shared" si="108"/>
        <v>0</v>
      </c>
      <c r="AQ55" s="40">
        <f t="shared" si="108"/>
        <v>77834651</v>
      </c>
      <c r="AR55" s="45">
        <f>$E55-AQ55</f>
        <v>0</v>
      </c>
      <c r="AS55" s="46"/>
      <c r="AT55" s="46"/>
    </row>
    <row r="56" spans="1:46" ht="15" thickTop="1" x14ac:dyDescent="0.4">
      <c r="A56" s="20">
        <f t="shared" si="5"/>
        <v>48</v>
      </c>
      <c r="E56" s="15"/>
      <c r="F56" s="15"/>
      <c r="G56" s="15"/>
      <c r="H56" s="15"/>
      <c r="I56" s="15"/>
      <c r="J56" s="15"/>
      <c r="K56" s="15"/>
      <c r="L56" s="15"/>
      <c r="M56" s="46"/>
      <c r="N56" s="15"/>
      <c r="O56" s="15"/>
      <c r="P56" s="15"/>
      <c r="Q56" s="15"/>
      <c r="R56" s="15"/>
      <c r="S56" s="15"/>
      <c r="T56" s="15"/>
      <c r="U56" s="15"/>
      <c r="V56" s="15"/>
      <c r="W56" s="15"/>
      <c r="X56" s="46"/>
      <c r="Y56" s="15"/>
      <c r="Z56" s="15"/>
      <c r="AA56" s="15"/>
      <c r="AB56" s="15"/>
      <c r="AC56" s="46"/>
      <c r="AD56" s="15"/>
      <c r="AE56" s="15"/>
      <c r="AF56" s="15"/>
      <c r="AG56" s="15"/>
      <c r="AH56" s="15"/>
      <c r="AI56" s="15"/>
      <c r="AJ56" s="15"/>
      <c r="AK56" s="15"/>
      <c r="AL56" s="15"/>
      <c r="AM56" s="15"/>
      <c r="AN56" s="46"/>
      <c r="AO56" s="15"/>
      <c r="AP56" s="15"/>
      <c r="AQ56" s="15"/>
      <c r="AR56" s="15"/>
      <c r="AS56" s="46"/>
      <c r="AT56" s="46"/>
    </row>
    <row r="57" spans="1:46" x14ac:dyDescent="0.4">
      <c r="A57" s="20">
        <f t="shared" si="5"/>
        <v>49</v>
      </c>
      <c r="E57" s="45"/>
      <c r="F57" s="47"/>
      <c r="G57" s="47"/>
      <c r="H57" s="47"/>
      <c r="I57" s="47"/>
      <c r="J57" s="47"/>
      <c r="K57" s="47"/>
      <c r="L57" s="47"/>
      <c r="M57" s="46"/>
      <c r="N57" s="47"/>
      <c r="O57" s="47"/>
      <c r="P57" s="47"/>
      <c r="Q57" s="47"/>
      <c r="R57" s="47"/>
      <c r="S57" s="47"/>
      <c r="T57" s="47"/>
      <c r="U57" s="47"/>
      <c r="V57" s="47"/>
      <c r="W57" s="47"/>
      <c r="X57" s="46"/>
      <c r="Y57" s="47"/>
      <c r="Z57" s="47"/>
      <c r="AA57" s="47"/>
      <c r="AB57" s="47"/>
      <c r="AC57" s="46"/>
      <c r="AD57" s="47"/>
      <c r="AE57" s="47"/>
      <c r="AF57" s="47"/>
      <c r="AG57" s="47"/>
      <c r="AH57" s="47"/>
      <c r="AI57" s="47"/>
      <c r="AJ57" s="47"/>
      <c r="AK57" s="47"/>
      <c r="AL57" s="47"/>
      <c r="AM57" s="47"/>
      <c r="AN57" s="46"/>
      <c r="AO57" s="47"/>
      <c r="AP57" s="47"/>
      <c r="AQ57" s="47"/>
      <c r="AR57" s="47"/>
      <c r="AS57" s="46"/>
      <c r="AT57" s="46"/>
    </row>
    <row r="58" spans="1:46" x14ac:dyDescent="0.4">
      <c r="A58" s="20">
        <f t="shared" si="5"/>
        <v>50</v>
      </c>
      <c r="B58" s="21" t="s">
        <v>42</v>
      </c>
      <c r="C58" s="21"/>
      <c r="E58" s="46"/>
      <c r="F58" s="47"/>
      <c r="G58" s="47"/>
      <c r="H58" s="47"/>
      <c r="I58" s="47"/>
      <c r="J58" s="47"/>
      <c r="K58" s="47"/>
      <c r="L58" s="47"/>
      <c r="M58" s="46"/>
      <c r="N58" s="47"/>
      <c r="O58" s="47"/>
      <c r="P58" s="47"/>
      <c r="Q58" s="47"/>
      <c r="R58" s="47"/>
      <c r="S58" s="47"/>
      <c r="T58" s="47"/>
      <c r="U58" s="47"/>
      <c r="V58" s="47"/>
      <c r="W58" s="47"/>
      <c r="X58" s="46"/>
      <c r="Y58" s="47"/>
      <c r="Z58" s="47"/>
      <c r="AA58" s="47"/>
      <c r="AB58" s="47"/>
      <c r="AC58" s="46"/>
      <c r="AD58" s="47"/>
      <c r="AE58" s="47"/>
      <c r="AF58" s="47"/>
      <c r="AG58" s="47"/>
      <c r="AH58" s="47"/>
      <c r="AI58" s="47"/>
      <c r="AJ58" s="47"/>
      <c r="AK58" s="47"/>
      <c r="AL58" s="47"/>
      <c r="AM58" s="47"/>
      <c r="AN58" s="46"/>
      <c r="AO58" s="47"/>
      <c r="AP58" s="47"/>
      <c r="AQ58" s="47"/>
      <c r="AR58" s="47"/>
      <c r="AS58" s="46"/>
      <c r="AT58" s="46"/>
    </row>
    <row r="59" spans="1:46" x14ac:dyDescent="0.4">
      <c r="A59" s="20">
        <f t="shared" si="5"/>
        <v>51</v>
      </c>
      <c r="B59" s="6">
        <v>555</v>
      </c>
      <c r="C59" t="s">
        <v>43</v>
      </c>
      <c r="D59" t="s">
        <v>44</v>
      </c>
      <c r="E59" s="15">
        <f>'Form 1 WP'!W94</f>
        <v>184262602</v>
      </c>
      <c r="F59" s="7">
        <v>101</v>
      </c>
      <c r="G59" s="7">
        <f>VLOOKUP($F59,AF!$B$43:$M$84,G$9)*$E59</f>
        <v>0</v>
      </c>
      <c r="H59" s="7">
        <f>VLOOKUP($F59,AF!$B$43:$M$84,H$9)*$E59</f>
        <v>0</v>
      </c>
      <c r="I59" s="7">
        <f>VLOOKUP($F59,AF!$B$43:$M$84,I$9)*$E59</f>
        <v>0</v>
      </c>
      <c r="J59" s="7">
        <f>VLOOKUP($F59,AF!$B$43:$M$84,J$9)*$E59</f>
        <v>0</v>
      </c>
      <c r="K59" s="7">
        <f t="shared" ref="K59:K65" si="109">E59-SUM(G59:J59)</f>
        <v>184262602</v>
      </c>
      <c r="L59" s="45">
        <f t="shared" ref="L59:L66" si="110">$E59-SUM(G59:K59)</f>
        <v>0</v>
      </c>
      <c r="M59" s="46"/>
      <c r="N59" s="7">
        <v>206</v>
      </c>
      <c r="O59" s="7">
        <f>VLOOKUP($N59,AF!$B$43:$M$84,O$9)*$G59</f>
        <v>0</v>
      </c>
      <c r="P59" s="7">
        <f>VLOOKUP($N59,AF!$B$43:$M$84,P$9)*$G59</f>
        <v>0</v>
      </c>
      <c r="Q59" s="7">
        <f>VLOOKUP($N59,AF!$B$43:$M$84,Q$9)*$H59</f>
        <v>0</v>
      </c>
      <c r="R59" s="7">
        <f>VLOOKUP($N59,AF!$B$43:$M$84,R$9)*$H59</f>
        <v>0</v>
      </c>
      <c r="S59" s="7">
        <f>VLOOKUP($N59,AF!$B$43:$M$84,S$9)*$I59</f>
        <v>0</v>
      </c>
      <c r="T59" s="7">
        <f>VLOOKUP($N59,AF!$B$43:$M$84,T$9)*$I59</f>
        <v>0</v>
      </c>
      <c r="U59" s="7">
        <f>VLOOKUP($N59,AF!$B$43:$M$84,U$9)*$J59</f>
        <v>0</v>
      </c>
      <c r="V59" s="7">
        <f>VLOOKUP($N59,AF!$B$43:$M$84,V$9)*$J59</f>
        <v>0</v>
      </c>
      <c r="W59" s="7">
        <f t="shared" ref="W59:W65" si="111">E59-SUM(O59:V59)</f>
        <v>184262602</v>
      </c>
      <c r="X59" s="46"/>
      <c r="Y59" s="7">
        <f t="shared" ref="Y59:Z65" si="112">+O59+Q59+S59+U59</f>
        <v>0</v>
      </c>
      <c r="Z59" s="7">
        <f t="shared" si="112"/>
        <v>0</v>
      </c>
      <c r="AA59" s="7">
        <f t="shared" ref="AA59:AA65" si="113">+Z59+Y59+W59</f>
        <v>184262602</v>
      </c>
      <c r="AB59" s="45">
        <f t="shared" ref="AB59:AB66" si="114">$E59-AA59</f>
        <v>0</v>
      </c>
      <c r="AC59" s="46"/>
      <c r="AD59" s="45">
        <v>302</v>
      </c>
      <c r="AE59" s="7">
        <f>VLOOKUP($AD59,AF!$B$43:$M$84,AE$9)*$O59</f>
        <v>0</v>
      </c>
      <c r="AF59" s="7">
        <f>VLOOKUP($AD59,AF!$B$43:$M$84,AF$9)*$P59</f>
        <v>0</v>
      </c>
      <c r="AG59" s="7">
        <f>VLOOKUP($AD59,AF!$B$43:$M$84,AG$9)*$Q59</f>
        <v>0</v>
      </c>
      <c r="AH59" s="7">
        <f>VLOOKUP($AD59,AF!$B$43:$M$84,AH$9)*$R59</f>
        <v>0</v>
      </c>
      <c r="AI59" s="7">
        <f>VLOOKUP($AD59,AF!$B$43:$M$84,AI$9)*$S59</f>
        <v>0</v>
      </c>
      <c r="AJ59" s="7">
        <f>VLOOKUP($AD59,AF!$B$43:$M$84,AJ$9)*$T59</f>
        <v>0</v>
      </c>
      <c r="AK59" s="7">
        <f>VLOOKUP($AD59,AF!$B$43:$M$84,AK$9)*$U59</f>
        <v>0</v>
      </c>
      <c r="AL59" s="7">
        <f>VLOOKUP($AD59,AF!$B$43:$M$84,AL$9)*$V59</f>
        <v>0</v>
      </c>
      <c r="AM59" s="7">
        <f t="shared" ref="AM59:AM65" si="115">E59-SUM(AE59:AL59)</f>
        <v>184262602</v>
      </c>
      <c r="AN59" s="46"/>
      <c r="AO59" s="7">
        <f t="shared" ref="AO59:AP65" si="116">+AE59+AG59+AI59+AK59</f>
        <v>0</v>
      </c>
      <c r="AP59" s="7">
        <f t="shared" si="116"/>
        <v>0</v>
      </c>
      <c r="AQ59" s="7">
        <f t="shared" ref="AQ59:AQ65" si="117">+AP59+AO59+AM59</f>
        <v>184262602</v>
      </c>
      <c r="AR59" s="45">
        <f t="shared" ref="AR59:AR66" si="118">$E59-AQ59</f>
        <v>0</v>
      </c>
      <c r="AS59" s="46"/>
      <c r="AT59" s="46"/>
    </row>
    <row r="60" spans="1:46" x14ac:dyDescent="0.4">
      <c r="A60" s="20">
        <f t="shared" si="5"/>
        <v>52</v>
      </c>
      <c r="B60" s="6">
        <v>555.1</v>
      </c>
      <c r="C60" t="s">
        <v>1061</v>
      </c>
      <c r="D60" t="s">
        <v>1060</v>
      </c>
      <c r="E60" s="15">
        <f>'Form 1 WP'!W95</f>
        <v>0</v>
      </c>
      <c r="F60" s="7">
        <v>101</v>
      </c>
      <c r="G60" s="7">
        <f>VLOOKUP($F60,AF!$B$43:$M$84,G$9)*$E60</f>
        <v>0</v>
      </c>
      <c r="H60" s="7">
        <f>VLOOKUP($F60,AF!$B$43:$M$84,H$9)*$E60</f>
        <v>0</v>
      </c>
      <c r="I60" s="7">
        <f>VLOOKUP($F60,AF!$B$43:$M$84,I$9)*$E60</f>
        <v>0</v>
      </c>
      <c r="J60" s="7">
        <f>VLOOKUP($F60,AF!$B$43:$M$84,J$9)*$E60</f>
        <v>0</v>
      </c>
      <c r="K60" s="7">
        <f t="shared" ref="K60" si="119">E60-SUM(G60:J60)</f>
        <v>0</v>
      </c>
      <c r="L60" s="45">
        <f t="shared" si="110"/>
        <v>0</v>
      </c>
      <c r="M60" s="46"/>
      <c r="N60" s="7">
        <v>206</v>
      </c>
      <c r="O60" s="7">
        <f>VLOOKUP($N60,AF!$B$43:$M$84,O$9)*$G60</f>
        <v>0</v>
      </c>
      <c r="P60" s="7">
        <f>VLOOKUP($N60,AF!$B$43:$M$84,P$9)*$G60</f>
        <v>0</v>
      </c>
      <c r="Q60" s="7">
        <f>VLOOKUP($N60,AF!$B$43:$M$84,Q$9)*$H60</f>
        <v>0</v>
      </c>
      <c r="R60" s="7">
        <f>VLOOKUP($N60,AF!$B$43:$M$84,R$9)*$H60</f>
        <v>0</v>
      </c>
      <c r="S60" s="7">
        <f>VLOOKUP($N60,AF!$B$43:$M$84,S$9)*$I60</f>
        <v>0</v>
      </c>
      <c r="T60" s="7">
        <f>VLOOKUP($N60,AF!$B$43:$M$84,T$9)*$I60</f>
        <v>0</v>
      </c>
      <c r="U60" s="7">
        <f>VLOOKUP($N60,AF!$B$43:$M$84,U$9)*$J60</f>
        <v>0</v>
      </c>
      <c r="V60" s="7">
        <f>VLOOKUP($N60,AF!$B$43:$M$84,V$9)*$J60</f>
        <v>0</v>
      </c>
      <c r="W60" s="7">
        <f t="shared" ref="W60" si="120">E60-SUM(O60:V60)</f>
        <v>0</v>
      </c>
      <c r="X60" s="46"/>
      <c r="Y60" s="7">
        <f t="shared" ref="Y60" si="121">+O60+Q60+S60+U60</f>
        <v>0</v>
      </c>
      <c r="Z60" s="7">
        <f t="shared" ref="Z60" si="122">+P60+R60+T60+V60</f>
        <v>0</v>
      </c>
      <c r="AA60" s="7">
        <f t="shared" ref="AA60" si="123">+Z60+Y60+W60</f>
        <v>0</v>
      </c>
      <c r="AB60" s="45">
        <f t="shared" ref="AB60" si="124">$E60-AA60</f>
        <v>0</v>
      </c>
      <c r="AC60" s="46"/>
      <c r="AD60" s="45">
        <v>302</v>
      </c>
      <c r="AE60" s="7">
        <f>VLOOKUP($AD60,AF!$B$43:$M$84,AE$9)*$O60</f>
        <v>0</v>
      </c>
      <c r="AF60" s="7">
        <f>VLOOKUP($AD60,AF!$B$43:$M$84,AF$9)*$P60</f>
        <v>0</v>
      </c>
      <c r="AG60" s="7">
        <f>VLOOKUP($AD60,AF!$B$43:$M$84,AG$9)*$Q60</f>
        <v>0</v>
      </c>
      <c r="AH60" s="7">
        <f>VLOOKUP($AD60,AF!$B$43:$M$84,AH$9)*$R60</f>
        <v>0</v>
      </c>
      <c r="AI60" s="7">
        <f>VLOOKUP($AD60,AF!$B$43:$M$84,AI$9)*$S60</f>
        <v>0</v>
      </c>
      <c r="AJ60" s="7">
        <f>VLOOKUP($AD60,AF!$B$43:$M$84,AJ$9)*$T60</f>
        <v>0</v>
      </c>
      <c r="AK60" s="7">
        <f>VLOOKUP($AD60,AF!$B$43:$M$84,AK$9)*$U60</f>
        <v>0</v>
      </c>
      <c r="AL60" s="7">
        <f>VLOOKUP($AD60,AF!$B$43:$M$84,AL$9)*$V60</f>
        <v>0</v>
      </c>
      <c r="AM60" s="7">
        <f t="shared" ref="AM60" si="125">E60-SUM(AE60:AL60)</f>
        <v>0</v>
      </c>
      <c r="AN60" s="46"/>
      <c r="AO60" s="7">
        <f t="shared" ref="AO60" si="126">+AE60+AG60+AI60+AK60</f>
        <v>0</v>
      </c>
      <c r="AP60" s="7">
        <f t="shared" ref="AP60" si="127">+AF60+AH60+AJ60+AL60</f>
        <v>0</v>
      </c>
      <c r="AQ60" s="7">
        <f t="shared" ref="AQ60" si="128">+AP60+AO60+AM60</f>
        <v>0</v>
      </c>
      <c r="AR60" s="45"/>
      <c r="AS60" s="46"/>
      <c r="AT60" s="46"/>
    </row>
    <row r="61" spans="1:46" x14ac:dyDescent="0.4">
      <c r="A61" s="20">
        <f t="shared" si="5"/>
        <v>53</v>
      </c>
      <c r="B61" s="6">
        <v>555.20000000000005</v>
      </c>
      <c r="C61" t="s">
        <v>1069</v>
      </c>
      <c r="D61" t="s">
        <v>1071</v>
      </c>
      <c r="E61" s="15">
        <f>'Form 1 WP'!W96</f>
        <v>0</v>
      </c>
      <c r="F61" s="7">
        <v>101</v>
      </c>
      <c r="G61" s="7">
        <f>VLOOKUP($F61,AF!$B$43:$M$84,G$9)*$E61</f>
        <v>0</v>
      </c>
      <c r="H61" s="7">
        <f>VLOOKUP($F61,AF!$B$43:$M$84,H$9)*$E61</f>
        <v>0</v>
      </c>
      <c r="I61" s="7">
        <f>VLOOKUP($F61,AF!$B$43:$M$84,I$9)*$E61</f>
        <v>0</v>
      </c>
      <c r="J61" s="7">
        <f>VLOOKUP($F61,AF!$B$43:$M$84,J$9)*$E61</f>
        <v>0</v>
      </c>
      <c r="K61" s="7">
        <f t="shared" ref="K61:K62" si="129">E61-SUM(G61:J61)</f>
        <v>0</v>
      </c>
      <c r="L61" s="45">
        <f t="shared" ref="L61:L62" si="130">$E61-SUM(G61:K61)</f>
        <v>0</v>
      </c>
      <c r="M61" s="46"/>
      <c r="N61" s="7">
        <v>206</v>
      </c>
      <c r="O61" s="7">
        <f>VLOOKUP($N61,AF!$B$43:$M$84,O$9)*$G61</f>
        <v>0</v>
      </c>
      <c r="P61" s="7">
        <f>VLOOKUP($N61,AF!$B$43:$M$84,P$9)*$G61</f>
        <v>0</v>
      </c>
      <c r="Q61" s="7">
        <f>VLOOKUP($N61,AF!$B$43:$M$84,Q$9)*$H61</f>
        <v>0</v>
      </c>
      <c r="R61" s="7">
        <f>VLOOKUP($N61,AF!$B$43:$M$84,R$9)*$H61</f>
        <v>0</v>
      </c>
      <c r="S61" s="7">
        <f>VLOOKUP($N61,AF!$B$43:$M$84,S$9)*$I61</f>
        <v>0</v>
      </c>
      <c r="T61" s="7">
        <f>VLOOKUP($N61,AF!$B$43:$M$84,T$9)*$I61</f>
        <v>0</v>
      </c>
      <c r="U61" s="7">
        <f>VLOOKUP($N61,AF!$B$43:$M$84,U$9)*$J61</f>
        <v>0</v>
      </c>
      <c r="V61" s="7">
        <f>VLOOKUP($N61,AF!$B$43:$M$84,V$9)*$J61</f>
        <v>0</v>
      </c>
      <c r="W61" s="7">
        <f t="shared" ref="W61:W62" si="131">E61-SUM(O61:V61)</f>
        <v>0</v>
      </c>
      <c r="X61" s="46"/>
      <c r="Y61" s="7">
        <f t="shared" ref="Y61:Y62" si="132">+O61+Q61+S61+U61</f>
        <v>0</v>
      </c>
      <c r="Z61" s="7">
        <f t="shared" ref="Z61:Z62" si="133">+P61+R61+T61+V61</f>
        <v>0</v>
      </c>
      <c r="AA61" s="7">
        <f t="shared" ref="AA61:AA62" si="134">+Z61+Y61+W61</f>
        <v>0</v>
      </c>
      <c r="AB61" s="45">
        <f t="shared" ref="AB61:AB62" si="135">$E61-AA61</f>
        <v>0</v>
      </c>
      <c r="AC61" s="46"/>
      <c r="AD61" s="45">
        <v>302</v>
      </c>
      <c r="AE61" s="7">
        <f>VLOOKUP($AD61,AF!$B$43:$M$84,AE$9)*$O61</f>
        <v>0</v>
      </c>
      <c r="AF61" s="7">
        <f>VLOOKUP($AD61,AF!$B$43:$M$84,AF$9)*$P61</f>
        <v>0</v>
      </c>
      <c r="AG61" s="7">
        <f>VLOOKUP($AD61,AF!$B$43:$M$84,AG$9)*$Q61</f>
        <v>0</v>
      </c>
      <c r="AH61" s="7">
        <f>VLOOKUP($AD61,AF!$B$43:$M$84,AH$9)*$R61</f>
        <v>0</v>
      </c>
      <c r="AI61" s="7">
        <f>VLOOKUP($AD61,AF!$B$43:$M$84,AI$9)*$S61</f>
        <v>0</v>
      </c>
      <c r="AJ61" s="7">
        <f>VLOOKUP($AD61,AF!$B$43:$M$84,AJ$9)*$T61</f>
        <v>0</v>
      </c>
      <c r="AK61" s="7">
        <f>VLOOKUP($AD61,AF!$B$43:$M$84,AK$9)*$U61</f>
        <v>0</v>
      </c>
      <c r="AL61" s="7">
        <f>VLOOKUP($AD61,AF!$B$43:$M$84,AL$9)*$V61</f>
        <v>0</v>
      </c>
      <c r="AM61" s="7">
        <f t="shared" ref="AM61:AM62" si="136">E61-SUM(AE61:AL61)</f>
        <v>0</v>
      </c>
      <c r="AN61" s="46"/>
      <c r="AO61" s="7">
        <f t="shared" ref="AO61:AO62" si="137">+AE61+AG61+AI61+AK61</f>
        <v>0</v>
      </c>
      <c r="AP61" s="7">
        <f t="shared" ref="AP61:AP62" si="138">+AF61+AH61+AJ61+AL61</f>
        <v>0</v>
      </c>
      <c r="AQ61" s="7">
        <f t="shared" ref="AQ61:AQ62" si="139">+AP61+AO61+AM61</f>
        <v>0</v>
      </c>
      <c r="AR61" s="45"/>
      <c r="AS61" s="46"/>
      <c r="AT61" s="46"/>
    </row>
    <row r="62" spans="1:46" x14ac:dyDescent="0.4">
      <c r="A62" s="20">
        <f t="shared" si="5"/>
        <v>54</v>
      </c>
      <c r="B62" s="6">
        <v>553.29999999999995</v>
      </c>
      <c r="C62" t="s">
        <v>1070</v>
      </c>
      <c r="D62" t="s">
        <v>1072</v>
      </c>
      <c r="E62" s="15">
        <f>'Form 1 WP'!W97</f>
        <v>0</v>
      </c>
      <c r="F62" s="7">
        <v>101</v>
      </c>
      <c r="G62" s="7">
        <f>VLOOKUP($F62,AF!$B$43:$M$84,G$9)*$E62</f>
        <v>0</v>
      </c>
      <c r="H62" s="7">
        <f>VLOOKUP($F62,AF!$B$43:$M$84,H$9)*$E62</f>
        <v>0</v>
      </c>
      <c r="I62" s="7">
        <f>VLOOKUP($F62,AF!$B$43:$M$84,I$9)*$E62</f>
        <v>0</v>
      </c>
      <c r="J62" s="7">
        <f>VLOOKUP($F62,AF!$B$43:$M$84,J$9)*$E62</f>
        <v>0</v>
      </c>
      <c r="K62" s="7">
        <f t="shared" si="129"/>
        <v>0</v>
      </c>
      <c r="L62" s="45">
        <f t="shared" si="130"/>
        <v>0</v>
      </c>
      <c r="M62" s="46"/>
      <c r="N62" s="7">
        <v>206</v>
      </c>
      <c r="O62" s="7">
        <f>VLOOKUP($N62,AF!$B$43:$M$84,O$9)*$G62</f>
        <v>0</v>
      </c>
      <c r="P62" s="7">
        <f>VLOOKUP($N62,AF!$B$43:$M$84,P$9)*$G62</f>
        <v>0</v>
      </c>
      <c r="Q62" s="7">
        <f>VLOOKUP($N62,AF!$B$43:$M$84,Q$9)*$H62</f>
        <v>0</v>
      </c>
      <c r="R62" s="7">
        <f>VLOOKUP($N62,AF!$B$43:$M$84,R$9)*$H62</f>
        <v>0</v>
      </c>
      <c r="S62" s="7">
        <f>VLOOKUP($N62,AF!$B$43:$M$84,S$9)*$I62</f>
        <v>0</v>
      </c>
      <c r="T62" s="7">
        <f>VLOOKUP($N62,AF!$B$43:$M$84,T$9)*$I62</f>
        <v>0</v>
      </c>
      <c r="U62" s="7">
        <f>VLOOKUP($N62,AF!$B$43:$M$84,U$9)*$J62</f>
        <v>0</v>
      </c>
      <c r="V62" s="7">
        <f>VLOOKUP($N62,AF!$B$43:$M$84,V$9)*$J62</f>
        <v>0</v>
      </c>
      <c r="W62" s="7">
        <f t="shared" si="131"/>
        <v>0</v>
      </c>
      <c r="X62" s="46"/>
      <c r="Y62" s="7">
        <f t="shared" si="132"/>
        <v>0</v>
      </c>
      <c r="Z62" s="7">
        <f t="shared" si="133"/>
        <v>0</v>
      </c>
      <c r="AA62" s="7">
        <f t="shared" si="134"/>
        <v>0</v>
      </c>
      <c r="AB62" s="45">
        <f t="shared" si="135"/>
        <v>0</v>
      </c>
      <c r="AC62" s="46"/>
      <c r="AD62" s="45">
        <v>302</v>
      </c>
      <c r="AE62" s="7">
        <f>VLOOKUP($AD62,AF!$B$43:$M$84,AE$9)*$O62</f>
        <v>0</v>
      </c>
      <c r="AF62" s="7">
        <f>VLOOKUP($AD62,AF!$B$43:$M$84,AF$9)*$P62</f>
        <v>0</v>
      </c>
      <c r="AG62" s="7">
        <f>VLOOKUP($AD62,AF!$B$43:$M$84,AG$9)*$Q62</f>
        <v>0</v>
      </c>
      <c r="AH62" s="7">
        <f>VLOOKUP($AD62,AF!$B$43:$M$84,AH$9)*$R62</f>
        <v>0</v>
      </c>
      <c r="AI62" s="7">
        <f>VLOOKUP($AD62,AF!$B$43:$M$84,AI$9)*$S62</f>
        <v>0</v>
      </c>
      <c r="AJ62" s="7">
        <f>VLOOKUP($AD62,AF!$B$43:$M$84,AJ$9)*$T62</f>
        <v>0</v>
      </c>
      <c r="AK62" s="7">
        <f>VLOOKUP($AD62,AF!$B$43:$M$84,AK$9)*$U62</f>
        <v>0</v>
      </c>
      <c r="AL62" s="7">
        <f>VLOOKUP($AD62,AF!$B$43:$M$84,AL$9)*$V62</f>
        <v>0</v>
      </c>
      <c r="AM62" s="7">
        <f t="shared" si="136"/>
        <v>0</v>
      </c>
      <c r="AN62" s="46"/>
      <c r="AO62" s="7">
        <f t="shared" si="137"/>
        <v>0</v>
      </c>
      <c r="AP62" s="7">
        <f t="shared" si="138"/>
        <v>0</v>
      </c>
      <c r="AQ62" s="7">
        <f t="shared" si="139"/>
        <v>0</v>
      </c>
      <c r="AR62" s="45"/>
      <c r="AS62" s="46"/>
      <c r="AT62" s="46"/>
    </row>
    <row r="63" spans="1:46" x14ac:dyDescent="0.4">
      <c r="A63" s="20">
        <f t="shared" si="5"/>
        <v>55</v>
      </c>
      <c r="B63" s="6">
        <v>556</v>
      </c>
      <c r="C63" t="s">
        <v>37</v>
      </c>
      <c r="D63" t="s">
        <v>1679</v>
      </c>
      <c r="E63" s="15">
        <f>'Form 1 WP'!W98-E64</f>
        <v>1335736</v>
      </c>
      <c r="F63" s="7">
        <v>102</v>
      </c>
      <c r="G63" s="7">
        <f>VLOOKUP($F63,AF!$B$43:$M$84,G$9)*$E63</f>
        <v>31727.695961995247</v>
      </c>
      <c r="H63" s="7">
        <f>VLOOKUP($F63,AF!$B$43:$M$84,H$9)*$E63</f>
        <v>3172.769596199525</v>
      </c>
      <c r="I63" s="7">
        <f>VLOOKUP($F63,AF!$B$43:$M$84,I$9)*$E63</f>
        <v>57109.852731591447</v>
      </c>
      <c r="J63" s="7">
        <f>VLOOKUP($F63,AF!$B$43:$M$84,J$9)*$E63</f>
        <v>0</v>
      </c>
      <c r="K63" s="7">
        <f t="shared" si="109"/>
        <v>1243725.6817102139</v>
      </c>
      <c r="L63" s="45">
        <f t="shared" si="110"/>
        <v>0</v>
      </c>
      <c r="M63" s="46"/>
      <c r="N63" s="7">
        <v>204</v>
      </c>
      <c r="O63" s="7">
        <f>VLOOKUP($N63,AF!$B$43:$M$84,O$9)*$G63</f>
        <v>3172.769596199525</v>
      </c>
      <c r="P63" s="7">
        <f>VLOOKUP($N63,AF!$B$43:$M$84,P$9)*$G63</f>
        <v>28554.926365795724</v>
      </c>
      <c r="Q63" s="7">
        <f>VLOOKUP($N63,AF!$B$43:$M$84,Q$9)*$H63</f>
        <v>3172.769596199525</v>
      </c>
      <c r="R63" s="7">
        <f>VLOOKUP($N63,AF!$B$43:$M$84,R$9)*$H63</f>
        <v>0</v>
      </c>
      <c r="S63" s="7">
        <f>VLOOKUP($N63,AF!$B$43:$M$84,S$9)*$I63</f>
        <v>57109.852731591447</v>
      </c>
      <c r="T63" s="7">
        <f>VLOOKUP($N63,AF!$B$43:$M$84,T$9)*$I63</f>
        <v>0</v>
      </c>
      <c r="U63" s="7">
        <f>VLOOKUP($N63,AF!$B$43:$M$84,U$9)*$J63</f>
        <v>0</v>
      </c>
      <c r="V63" s="7">
        <f>VLOOKUP($N63,AF!$B$43:$M$84,V$9)*$J63</f>
        <v>0</v>
      </c>
      <c r="W63" s="7">
        <f t="shared" si="111"/>
        <v>1243725.6817102139</v>
      </c>
      <c r="X63" s="46"/>
      <c r="Y63" s="7">
        <f t="shared" si="112"/>
        <v>63455.391923990494</v>
      </c>
      <c r="Z63" s="7">
        <f t="shared" si="112"/>
        <v>28554.926365795724</v>
      </c>
      <c r="AA63" s="7">
        <f t="shared" si="113"/>
        <v>1335736</v>
      </c>
      <c r="AB63" s="45">
        <f t="shared" si="114"/>
        <v>0</v>
      </c>
      <c r="AC63" s="46"/>
      <c r="AD63" s="45">
        <v>305</v>
      </c>
      <c r="AE63" s="7">
        <f>VLOOKUP($AD63,AF!$B$43:$M$84,AE$9)*$O63</f>
        <v>2521.143928766438</v>
      </c>
      <c r="AF63" s="7">
        <f>VLOOKUP($AD63,AF!$B$43:$M$84,AF$9)*$P63</f>
        <v>4387.2000990477482</v>
      </c>
      <c r="AG63" s="7">
        <f>VLOOKUP($AD63,AF!$B$43:$M$84,AG$9)*$Q63</f>
        <v>1892.2041703398836</v>
      </c>
      <c r="AH63" s="7">
        <f>VLOOKUP($AD63,AF!$B$43:$M$84,AH$9)*$R63</f>
        <v>0</v>
      </c>
      <c r="AI63" s="7">
        <f>VLOOKUP($AD63,AF!$B$43:$M$84,AI$9)*$S63</f>
        <v>16449.042315421313</v>
      </c>
      <c r="AJ63" s="7">
        <f>VLOOKUP($AD63,AF!$B$43:$M$84,AJ$9)*$T63</f>
        <v>0</v>
      </c>
      <c r="AK63" s="7">
        <f>VLOOKUP($AD63,AF!$B$43:$M$84,AK$9)*$U63</f>
        <v>0</v>
      </c>
      <c r="AL63" s="7">
        <f>VLOOKUP($AD63,AF!$B$43:$M$84,AL$9)*$V63</f>
        <v>0</v>
      </c>
      <c r="AM63" s="7">
        <f t="shared" si="115"/>
        <v>1310486.4094864246</v>
      </c>
      <c r="AN63" s="46"/>
      <c r="AO63" s="7">
        <f t="shared" si="116"/>
        <v>20862.390414527636</v>
      </c>
      <c r="AP63" s="7">
        <f t="shared" si="116"/>
        <v>4387.2000990477482</v>
      </c>
      <c r="AQ63" s="7">
        <f t="shared" si="117"/>
        <v>1335736</v>
      </c>
      <c r="AR63" s="45">
        <f t="shared" si="118"/>
        <v>0</v>
      </c>
      <c r="AS63" s="46"/>
      <c r="AT63" s="46"/>
    </row>
    <row r="64" spans="1:46" x14ac:dyDescent="0.4">
      <c r="A64" s="20">
        <f t="shared" si="5"/>
        <v>56</v>
      </c>
      <c r="B64" s="6">
        <v>556</v>
      </c>
      <c r="C64" t="s">
        <v>99</v>
      </c>
      <c r="E64" s="114">
        <v>0</v>
      </c>
      <c r="F64" s="7">
        <v>101</v>
      </c>
      <c r="G64" s="7">
        <f>VLOOKUP($F64,AF!$B$43:$M$84,G$9)*$E64</f>
        <v>0</v>
      </c>
      <c r="H64" s="7">
        <f>VLOOKUP($F64,AF!$B$43:$M$84,H$9)*$E64</f>
        <v>0</v>
      </c>
      <c r="I64" s="7">
        <f>VLOOKUP($F64,AF!$B$43:$M$84,I$9)*$E64</f>
        <v>0</v>
      </c>
      <c r="J64" s="7">
        <f>VLOOKUP($F64,AF!$B$43:$M$84,J$9)*$E64</f>
        <v>0</v>
      </c>
      <c r="K64" s="7">
        <f t="shared" si="109"/>
        <v>0</v>
      </c>
      <c r="L64" s="45">
        <f t="shared" si="110"/>
        <v>0</v>
      </c>
      <c r="M64" s="46"/>
      <c r="N64" s="7">
        <v>206</v>
      </c>
      <c r="O64" s="7">
        <f>VLOOKUP($N64,AF!$B$43:$M$84,O$9)*$G64</f>
        <v>0</v>
      </c>
      <c r="P64" s="7">
        <f>VLOOKUP($N64,AF!$B$43:$M$84,P$9)*$G64</f>
        <v>0</v>
      </c>
      <c r="Q64" s="7">
        <f>VLOOKUP($N64,AF!$B$43:$M$84,Q$9)*$H64</f>
        <v>0</v>
      </c>
      <c r="R64" s="7">
        <f>VLOOKUP($N64,AF!$B$43:$M$84,R$9)*$H64</f>
        <v>0</v>
      </c>
      <c r="S64" s="7">
        <f>VLOOKUP($N64,AF!$B$43:$M$84,S$9)*$I64</f>
        <v>0</v>
      </c>
      <c r="T64" s="7">
        <f>VLOOKUP($N64,AF!$B$43:$M$84,T$9)*$I64</f>
        <v>0</v>
      </c>
      <c r="U64" s="7">
        <f>VLOOKUP($N64,AF!$B$43:$M$84,U$9)*$J64</f>
        <v>0</v>
      </c>
      <c r="V64" s="7">
        <f>VLOOKUP($N64,AF!$B$43:$M$84,V$9)*$J64</f>
        <v>0</v>
      </c>
      <c r="W64" s="7">
        <f t="shared" si="111"/>
        <v>0</v>
      </c>
      <c r="X64" s="46"/>
      <c r="Y64" s="7">
        <f t="shared" si="112"/>
        <v>0</v>
      </c>
      <c r="Z64" s="7">
        <f t="shared" si="112"/>
        <v>0</v>
      </c>
      <c r="AA64" s="7">
        <f t="shared" si="113"/>
        <v>0</v>
      </c>
      <c r="AB64" s="45">
        <f t="shared" si="114"/>
        <v>0</v>
      </c>
      <c r="AC64" s="46"/>
      <c r="AD64" s="45">
        <v>302</v>
      </c>
      <c r="AE64" s="7">
        <f>VLOOKUP($AD64,AF!$B$43:$M$84,AE$9)*$O64</f>
        <v>0</v>
      </c>
      <c r="AF64" s="7">
        <f>VLOOKUP($AD64,AF!$B$43:$M$84,AF$9)*$P64</f>
        <v>0</v>
      </c>
      <c r="AG64" s="7">
        <f>VLOOKUP($AD64,AF!$B$43:$M$84,AG$9)*$Q64</f>
        <v>0</v>
      </c>
      <c r="AH64" s="7">
        <f>VLOOKUP($AD64,AF!$B$43:$M$84,AH$9)*$R64</f>
        <v>0</v>
      </c>
      <c r="AI64" s="7">
        <f>VLOOKUP($AD64,AF!$B$43:$M$84,AI$9)*$S64</f>
        <v>0</v>
      </c>
      <c r="AJ64" s="7">
        <f>VLOOKUP($AD64,AF!$B$43:$M$84,AJ$9)*$T64</f>
        <v>0</v>
      </c>
      <c r="AK64" s="7">
        <f>VLOOKUP($AD64,AF!$B$43:$M$84,AK$9)*$U64</f>
        <v>0</v>
      </c>
      <c r="AL64" s="7">
        <f>VLOOKUP($AD64,AF!$B$43:$M$84,AL$9)*$V64</f>
        <v>0</v>
      </c>
      <c r="AM64" s="7">
        <f t="shared" si="115"/>
        <v>0</v>
      </c>
      <c r="AN64" s="46"/>
      <c r="AO64" s="7">
        <f t="shared" si="116"/>
        <v>0</v>
      </c>
      <c r="AP64" s="7">
        <f t="shared" si="116"/>
        <v>0</v>
      </c>
      <c r="AQ64" s="7">
        <f t="shared" si="117"/>
        <v>0</v>
      </c>
      <c r="AR64" s="45">
        <f t="shared" si="118"/>
        <v>0</v>
      </c>
      <c r="AS64" s="46"/>
      <c r="AT64" s="46"/>
    </row>
    <row r="65" spans="1:46" x14ac:dyDescent="0.4">
      <c r="A65" s="20">
        <f t="shared" si="5"/>
        <v>57</v>
      </c>
      <c r="B65" s="6">
        <v>557</v>
      </c>
      <c r="C65" t="s">
        <v>143</v>
      </c>
      <c r="D65" t="s">
        <v>50</v>
      </c>
      <c r="E65" s="55">
        <f>'Form 1 WP'!W99</f>
        <v>7595024</v>
      </c>
      <c r="F65" s="7">
        <v>101</v>
      </c>
      <c r="G65" s="115">
        <f>VLOOKUP($F65,AF!$B$43:$M$84,G$9)*$E65</f>
        <v>0</v>
      </c>
      <c r="H65" s="115">
        <f>VLOOKUP($F65,AF!$B$43:$M$84,H$9)*$E65</f>
        <v>0</v>
      </c>
      <c r="I65" s="115">
        <f>VLOOKUP($F65,AF!$B$43:$M$84,I$9)*$E65</f>
        <v>0</v>
      </c>
      <c r="J65" s="115">
        <f>VLOOKUP($F65,AF!$B$43:$M$84,J$9)*$E65</f>
        <v>0</v>
      </c>
      <c r="K65" s="115">
        <f t="shared" si="109"/>
        <v>7595024</v>
      </c>
      <c r="L65" s="45">
        <f t="shared" si="110"/>
        <v>0</v>
      </c>
      <c r="M65" s="46"/>
      <c r="N65" s="7">
        <v>206</v>
      </c>
      <c r="O65" s="115">
        <f>VLOOKUP($N65,AF!$B$43:$M$84,O$9)*$G65</f>
        <v>0</v>
      </c>
      <c r="P65" s="115">
        <f>VLOOKUP($N65,AF!$B$43:$M$84,P$9)*$G65</f>
        <v>0</v>
      </c>
      <c r="Q65" s="115">
        <f>VLOOKUP($N65,AF!$B$43:$M$84,Q$9)*$H65</f>
        <v>0</v>
      </c>
      <c r="R65" s="115">
        <f>VLOOKUP($N65,AF!$B$43:$M$84,R$9)*$H65</f>
        <v>0</v>
      </c>
      <c r="S65" s="115">
        <f>VLOOKUP($N65,AF!$B$43:$M$84,S$9)*$I65</f>
        <v>0</v>
      </c>
      <c r="T65" s="115">
        <f>VLOOKUP($N65,AF!$B$43:$M$84,T$9)*$I65</f>
        <v>0</v>
      </c>
      <c r="U65" s="115">
        <f>VLOOKUP($N65,AF!$B$43:$M$84,U$9)*$J65</f>
        <v>0</v>
      </c>
      <c r="V65" s="115">
        <f>VLOOKUP($N65,AF!$B$43:$M$84,V$9)*$J65</f>
        <v>0</v>
      </c>
      <c r="W65" s="115">
        <f t="shared" si="111"/>
        <v>7595024</v>
      </c>
      <c r="X65" s="46"/>
      <c r="Y65" s="115">
        <f t="shared" si="112"/>
        <v>0</v>
      </c>
      <c r="Z65" s="115">
        <f t="shared" si="112"/>
        <v>0</v>
      </c>
      <c r="AA65" s="115">
        <f t="shared" si="113"/>
        <v>7595024</v>
      </c>
      <c r="AB65" s="45">
        <f t="shared" si="114"/>
        <v>0</v>
      </c>
      <c r="AC65" s="46"/>
      <c r="AD65" s="45">
        <v>302</v>
      </c>
      <c r="AE65" s="115">
        <f>VLOOKUP($AD65,AF!$B$43:$M$84,AE$9)*$O65</f>
        <v>0</v>
      </c>
      <c r="AF65" s="115">
        <f>VLOOKUP($AD65,AF!$B$43:$M$84,AF$9)*$P65</f>
        <v>0</v>
      </c>
      <c r="AG65" s="115">
        <f>VLOOKUP($AD65,AF!$B$43:$M$84,AG$9)*$Q65</f>
        <v>0</v>
      </c>
      <c r="AH65" s="115">
        <f>VLOOKUP($AD65,AF!$B$43:$M$84,AH$9)*$R65</f>
        <v>0</v>
      </c>
      <c r="AI65" s="115">
        <f>VLOOKUP($AD65,AF!$B$43:$M$84,AI$9)*$S65</f>
        <v>0</v>
      </c>
      <c r="AJ65" s="115">
        <f>VLOOKUP($AD65,AF!$B$43:$M$84,AJ$9)*$T65</f>
        <v>0</v>
      </c>
      <c r="AK65" s="115">
        <f>VLOOKUP($AD65,AF!$B$43:$M$84,AK$9)*$U65</f>
        <v>0</v>
      </c>
      <c r="AL65" s="115">
        <f>VLOOKUP($AD65,AF!$B$43:$M$84,AL$9)*$V65</f>
        <v>0</v>
      </c>
      <c r="AM65" s="115">
        <f t="shared" si="115"/>
        <v>7595024</v>
      </c>
      <c r="AN65" s="46"/>
      <c r="AO65" s="115">
        <f t="shared" si="116"/>
        <v>0</v>
      </c>
      <c r="AP65" s="115">
        <f t="shared" si="116"/>
        <v>0</v>
      </c>
      <c r="AQ65" s="115">
        <f t="shared" si="117"/>
        <v>7595024</v>
      </c>
      <c r="AR65" s="45">
        <f t="shared" si="118"/>
        <v>0</v>
      </c>
      <c r="AS65" s="46"/>
      <c r="AT65" s="46"/>
    </row>
    <row r="66" spans="1:46" x14ac:dyDescent="0.4">
      <c r="A66" s="20">
        <f t="shared" si="5"/>
        <v>58</v>
      </c>
      <c r="C66" t="s">
        <v>0</v>
      </c>
      <c r="E66" s="7">
        <f>SUM(E59:E65)</f>
        <v>193193362</v>
      </c>
      <c r="F66" s="7"/>
      <c r="G66" s="7">
        <f t="shared" ref="G66:K66" si="140">SUM(G59:G65)</f>
        <v>31727.695961995247</v>
      </c>
      <c r="H66" s="7">
        <f t="shared" si="140"/>
        <v>3172.769596199525</v>
      </c>
      <c r="I66" s="7">
        <f t="shared" si="140"/>
        <v>57109.852731591447</v>
      </c>
      <c r="J66" s="7">
        <f t="shared" si="140"/>
        <v>0</v>
      </c>
      <c r="K66" s="7">
        <f t="shared" si="140"/>
        <v>193101351.68171021</v>
      </c>
      <c r="L66" s="45">
        <f t="shared" si="110"/>
        <v>0</v>
      </c>
      <c r="M66" s="46"/>
      <c r="N66" s="7"/>
      <c r="O66" s="7">
        <f t="shared" ref="O66:W66" si="141">SUM(O59:O65)</f>
        <v>3172.769596199525</v>
      </c>
      <c r="P66" s="7">
        <f t="shared" si="141"/>
        <v>28554.926365795724</v>
      </c>
      <c r="Q66" s="7">
        <f t="shared" si="141"/>
        <v>3172.769596199525</v>
      </c>
      <c r="R66" s="7">
        <f t="shared" si="141"/>
        <v>0</v>
      </c>
      <c r="S66" s="7">
        <f t="shared" si="141"/>
        <v>57109.852731591447</v>
      </c>
      <c r="T66" s="7">
        <f t="shared" si="141"/>
        <v>0</v>
      </c>
      <c r="U66" s="7">
        <f t="shared" si="141"/>
        <v>0</v>
      </c>
      <c r="V66" s="7">
        <f t="shared" si="141"/>
        <v>0</v>
      </c>
      <c r="W66" s="7">
        <f t="shared" si="141"/>
        <v>193101351.68171021</v>
      </c>
      <c r="X66" s="46"/>
      <c r="Y66" s="7">
        <f t="shared" ref="Y66:AA66" si="142">SUM(Y59:Y65)</f>
        <v>63455.391923990494</v>
      </c>
      <c r="Z66" s="7">
        <f t="shared" si="142"/>
        <v>28554.926365795724</v>
      </c>
      <c r="AA66" s="7">
        <f t="shared" si="142"/>
        <v>193193362</v>
      </c>
      <c r="AB66" s="45">
        <f t="shared" si="114"/>
        <v>0</v>
      </c>
      <c r="AC66" s="46"/>
      <c r="AD66" s="7"/>
      <c r="AE66" s="7">
        <f t="shared" ref="AE66:AM66" si="143">SUM(AE59:AE65)</f>
        <v>2521.143928766438</v>
      </c>
      <c r="AF66" s="7">
        <f t="shared" si="143"/>
        <v>4387.2000990477482</v>
      </c>
      <c r="AG66" s="7">
        <f t="shared" si="143"/>
        <v>1892.2041703398836</v>
      </c>
      <c r="AH66" s="7">
        <f t="shared" si="143"/>
        <v>0</v>
      </c>
      <c r="AI66" s="7">
        <f t="shared" si="143"/>
        <v>16449.042315421313</v>
      </c>
      <c r="AJ66" s="7">
        <f t="shared" si="143"/>
        <v>0</v>
      </c>
      <c r="AK66" s="7">
        <f t="shared" si="143"/>
        <v>0</v>
      </c>
      <c r="AL66" s="7">
        <f t="shared" si="143"/>
        <v>0</v>
      </c>
      <c r="AM66" s="7">
        <f t="shared" si="143"/>
        <v>193168112.40948641</v>
      </c>
      <c r="AN66" s="46"/>
      <c r="AO66" s="7">
        <f t="shared" ref="AO66:AQ66" si="144">SUM(AO59:AO65)</f>
        <v>20862.390414527636</v>
      </c>
      <c r="AP66" s="7">
        <f t="shared" si="144"/>
        <v>4387.2000990477482</v>
      </c>
      <c r="AQ66" s="7">
        <f t="shared" si="144"/>
        <v>193193362</v>
      </c>
      <c r="AR66" s="45">
        <f t="shared" si="118"/>
        <v>0</v>
      </c>
      <c r="AS66" s="46"/>
      <c r="AT66" s="46"/>
    </row>
    <row r="67" spans="1:46" x14ac:dyDescent="0.4">
      <c r="A67" s="20">
        <f t="shared" si="5"/>
        <v>59</v>
      </c>
      <c r="E67" s="7"/>
      <c r="F67" s="7"/>
      <c r="G67" s="7"/>
      <c r="H67" s="7"/>
      <c r="I67" s="7"/>
      <c r="J67" s="7"/>
      <c r="K67" s="7"/>
      <c r="L67" s="7"/>
      <c r="M67" s="46"/>
      <c r="N67" s="7"/>
      <c r="O67" s="7"/>
      <c r="P67" s="7"/>
      <c r="Q67" s="7"/>
      <c r="R67" s="7"/>
      <c r="S67" s="7"/>
      <c r="T67" s="7"/>
      <c r="U67" s="7"/>
      <c r="V67" s="7"/>
      <c r="W67" s="7"/>
      <c r="X67" s="46"/>
      <c r="Y67" s="7"/>
      <c r="Z67" s="7"/>
      <c r="AA67" s="7"/>
      <c r="AB67" s="7"/>
      <c r="AC67" s="46"/>
      <c r="AD67" s="7"/>
      <c r="AE67" s="7"/>
      <c r="AF67" s="7"/>
      <c r="AG67" s="7"/>
      <c r="AH67" s="7"/>
      <c r="AI67" s="7"/>
      <c r="AJ67" s="7"/>
      <c r="AK67" s="7"/>
      <c r="AL67" s="7"/>
      <c r="AM67" s="7"/>
      <c r="AN67" s="46"/>
      <c r="AO67" s="7"/>
      <c r="AP67" s="7"/>
      <c r="AQ67" s="7"/>
      <c r="AR67" s="7"/>
      <c r="AS67" s="46"/>
      <c r="AT67" s="46"/>
    </row>
    <row r="68" spans="1:46" x14ac:dyDescent="0.4">
      <c r="A68" s="20">
        <f t="shared" si="5"/>
        <v>60</v>
      </c>
      <c r="B68" s="21" t="s">
        <v>1339</v>
      </c>
      <c r="C68" s="21"/>
      <c r="E68" s="7"/>
      <c r="F68" s="7"/>
      <c r="G68" s="7"/>
      <c r="H68" s="7"/>
      <c r="I68" s="7"/>
      <c r="J68" s="7"/>
      <c r="K68" s="7"/>
      <c r="L68" s="7"/>
      <c r="M68" s="46"/>
      <c r="N68" s="7"/>
      <c r="O68" s="7"/>
      <c r="P68" s="7"/>
      <c r="Q68" s="7"/>
      <c r="R68" s="7"/>
      <c r="S68" s="7"/>
      <c r="T68" s="7"/>
      <c r="U68" s="7"/>
      <c r="V68" s="7"/>
      <c r="W68" s="7"/>
      <c r="X68" s="46"/>
      <c r="Y68" s="7"/>
      <c r="Z68" s="7"/>
      <c r="AA68" s="7"/>
      <c r="AB68" s="7"/>
      <c r="AC68" s="46"/>
      <c r="AD68" s="7"/>
      <c r="AE68" s="7"/>
      <c r="AF68" s="7"/>
      <c r="AG68" s="7"/>
      <c r="AH68" s="7"/>
      <c r="AI68" s="7"/>
      <c r="AJ68" s="7"/>
      <c r="AK68" s="7"/>
      <c r="AL68" s="7"/>
      <c r="AM68" s="7"/>
      <c r="AN68" s="46"/>
      <c r="AO68" s="7"/>
      <c r="AP68" s="7"/>
      <c r="AQ68" s="7"/>
      <c r="AR68" s="7"/>
      <c r="AS68" s="46"/>
      <c r="AT68" s="46"/>
    </row>
    <row r="69" spans="1:46" x14ac:dyDescent="0.4">
      <c r="A69" s="20">
        <f t="shared" si="5"/>
        <v>61</v>
      </c>
      <c r="B69" s="6">
        <v>558.1</v>
      </c>
      <c r="C69" t="s">
        <v>364</v>
      </c>
      <c r="D69" t="s">
        <v>1337</v>
      </c>
      <c r="E69" s="15">
        <f>'Form 1 WP'!W103</f>
        <v>0</v>
      </c>
      <c r="F69" s="7">
        <v>101</v>
      </c>
      <c r="G69" s="7">
        <f>VLOOKUP($F69,AF!$B$43:$M$84,G$9)*$E69</f>
        <v>0</v>
      </c>
      <c r="H69" s="7">
        <f>VLOOKUP($F69,AF!$B$43:$M$84,H$9)*$E69</f>
        <v>0</v>
      </c>
      <c r="I69" s="7">
        <f>VLOOKUP($F69,AF!$B$43:$M$84,I$9)*$E69</f>
        <v>0</v>
      </c>
      <c r="J69" s="7">
        <f>VLOOKUP($F69,AF!$B$43:$M$84,J$9)*$E69</f>
        <v>0</v>
      </c>
      <c r="K69" s="7">
        <f t="shared" ref="K69:K71" si="145">E69-SUM(G69:J69)</f>
        <v>0</v>
      </c>
      <c r="L69" s="45">
        <f t="shared" ref="L69:L71" si="146">$E69-SUM(G69:K69)</f>
        <v>0</v>
      </c>
      <c r="M69" s="46"/>
      <c r="N69" s="7">
        <v>206</v>
      </c>
      <c r="O69" s="7">
        <f>VLOOKUP($N69,AF!$B$43:$M$84,O$9)*$G69</f>
        <v>0</v>
      </c>
      <c r="P69" s="7">
        <f>VLOOKUP($N69,AF!$B$43:$M$84,P$9)*$G69</f>
        <v>0</v>
      </c>
      <c r="Q69" s="7">
        <f>VLOOKUP($N69,AF!$B$43:$M$84,Q$9)*$H69</f>
        <v>0</v>
      </c>
      <c r="R69" s="7">
        <f>VLOOKUP($N69,AF!$B$43:$M$84,R$9)*$H69</f>
        <v>0</v>
      </c>
      <c r="S69" s="7">
        <f>VLOOKUP($N69,AF!$B$43:$M$84,S$9)*$I69</f>
        <v>0</v>
      </c>
      <c r="T69" s="7">
        <f>VLOOKUP($N69,AF!$B$43:$M$84,T$9)*$I69</f>
        <v>0</v>
      </c>
      <c r="U69" s="7">
        <f>VLOOKUP($N69,AF!$B$43:$M$84,U$9)*$J69</f>
        <v>0</v>
      </c>
      <c r="V69" s="7">
        <f>VLOOKUP($N69,AF!$B$43:$M$84,V$9)*$J69</f>
        <v>0</v>
      </c>
      <c r="W69" s="7">
        <f t="shared" ref="W69:W71" si="147">E69-SUM(O69:V69)</f>
        <v>0</v>
      </c>
      <c r="X69" s="46"/>
      <c r="Y69" s="7">
        <f t="shared" ref="Y69:Y71" si="148">+O69+Q69+S69+U69</f>
        <v>0</v>
      </c>
      <c r="Z69" s="7">
        <f t="shared" ref="Z69:Z71" si="149">+P69+R69+T69+V69</f>
        <v>0</v>
      </c>
      <c r="AA69" s="7">
        <f t="shared" ref="AA69:AA71" si="150">+Z69+Y69+W69</f>
        <v>0</v>
      </c>
      <c r="AB69" s="45">
        <f t="shared" ref="AB69:AB71" si="151">$E69-AA69</f>
        <v>0</v>
      </c>
      <c r="AC69" s="46"/>
      <c r="AD69" s="45">
        <v>302</v>
      </c>
      <c r="AE69" s="7">
        <f>VLOOKUP($AD69,AF!$B$43:$M$84,AE$9)*$O69</f>
        <v>0</v>
      </c>
      <c r="AF69" s="7">
        <f>VLOOKUP($AD69,AF!$B$43:$M$84,AF$9)*$P69</f>
        <v>0</v>
      </c>
      <c r="AG69" s="7">
        <f>VLOOKUP($AD69,AF!$B$43:$M$84,AG$9)*$Q69</f>
        <v>0</v>
      </c>
      <c r="AH69" s="7">
        <f>VLOOKUP($AD69,AF!$B$43:$M$84,AH$9)*$R69</f>
        <v>0</v>
      </c>
      <c r="AI69" s="7">
        <f>VLOOKUP($AD69,AF!$B$43:$M$84,AI$9)*$S69</f>
        <v>0</v>
      </c>
      <c r="AJ69" s="7">
        <f>VLOOKUP($AD69,AF!$B$43:$M$84,AJ$9)*$T69</f>
        <v>0</v>
      </c>
      <c r="AK69" s="7">
        <f>VLOOKUP($AD69,AF!$B$43:$M$84,AK$9)*$U69</f>
        <v>0</v>
      </c>
      <c r="AL69" s="7">
        <f>VLOOKUP($AD69,AF!$B$43:$M$84,AL$9)*$V69</f>
        <v>0</v>
      </c>
      <c r="AM69" s="7">
        <f t="shared" ref="AM69:AM71" si="152">E69-SUM(AE69:AL69)</f>
        <v>0</v>
      </c>
      <c r="AN69" s="46"/>
      <c r="AO69" s="7">
        <f t="shared" ref="AO69:AO71" si="153">+AE69+AG69+AI69+AK69</f>
        <v>0</v>
      </c>
      <c r="AP69" s="7">
        <f t="shared" ref="AP69:AP71" si="154">+AF69+AH69+AJ69+AL69</f>
        <v>0</v>
      </c>
      <c r="AQ69" s="7">
        <f t="shared" ref="AQ69:AQ71" si="155">+AP69+AO69+AM69</f>
        <v>0</v>
      </c>
      <c r="AR69" s="7"/>
      <c r="AS69" s="46"/>
      <c r="AT69" s="46"/>
    </row>
    <row r="70" spans="1:46" x14ac:dyDescent="0.4">
      <c r="A70" s="20">
        <f t="shared" si="5"/>
        <v>62</v>
      </c>
      <c r="B70" s="6">
        <v>558.20000000000005</v>
      </c>
      <c r="C70" t="s">
        <v>1336</v>
      </c>
      <c r="D70" t="s">
        <v>1338</v>
      </c>
      <c r="E70" s="15">
        <f>'Form 1 WP'!W104</f>
        <v>0</v>
      </c>
      <c r="F70" s="7">
        <v>101</v>
      </c>
      <c r="G70" s="7">
        <f>VLOOKUP($F70,AF!$B$43:$M$84,G$9)*$E70</f>
        <v>0</v>
      </c>
      <c r="H70" s="7">
        <f>VLOOKUP($F70,AF!$B$43:$M$84,H$9)*$E70</f>
        <v>0</v>
      </c>
      <c r="I70" s="7">
        <f>VLOOKUP($F70,AF!$B$43:$M$84,I$9)*$E70</f>
        <v>0</v>
      </c>
      <c r="J70" s="7">
        <f>VLOOKUP($F70,AF!$B$43:$M$84,J$9)*$E70</f>
        <v>0</v>
      </c>
      <c r="K70" s="7">
        <f t="shared" si="145"/>
        <v>0</v>
      </c>
      <c r="L70" s="45">
        <f t="shared" si="146"/>
        <v>0</v>
      </c>
      <c r="M70" s="46"/>
      <c r="N70" s="7">
        <v>206</v>
      </c>
      <c r="O70" s="7">
        <f>VLOOKUP($N70,AF!$B$43:$M$84,O$9)*$G70</f>
        <v>0</v>
      </c>
      <c r="P70" s="7">
        <f>VLOOKUP($N70,AF!$B$43:$M$84,P$9)*$G70</f>
        <v>0</v>
      </c>
      <c r="Q70" s="7">
        <f>VLOOKUP($N70,AF!$B$43:$M$84,Q$9)*$H70</f>
        <v>0</v>
      </c>
      <c r="R70" s="7">
        <f>VLOOKUP($N70,AF!$B$43:$M$84,R$9)*$H70</f>
        <v>0</v>
      </c>
      <c r="S70" s="7">
        <f>VLOOKUP($N70,AF!$B$43:$M$84,S$9)*$I70</f>
        <v>0</v>
      </c>
      <c r="T70" s="7">
        <f>VLOOKUP($N70,AF!$B$43:$M$84,T$9)*$I70</f>
        <v>0</v>
      </c>
      <c r="U70" s="7">
        <f>VLOOKUP($N70,AF!$B$43:$M$84,U$9)*$J70</f>
        <v>0</v>
      </c>
      <c r="V70" s="7">
        <f>VLOOKUP($N70,AF!$B$43:$M$84,V$9)*$J70</f>
        <v>0</v>
      </c>
      <c r="W70" s="7">
        <f t="shared" si="147"/>
        <v>0</v>
      </c>
      <c r="X70" s="46"/>
      <c r="Y70" s="7">
        <f t="shared" si="148"/>
        <v>0</v>
      </c>
      <c r="Z70" s="7">
        <f t="shared" si="149"/>
        <v>0</v>
      </c>
      <c r="AA70" s="7">
        <f t="shared" si="150"/>
        <v>0</v>
      </c>
      <c r="AB70" s="45">
        <f t="shared" si="151"/>
        <v>0</v>
      </c>
      <c r="AC70" s="46"/>
      <c r="AD70" s="45">
        <v>302</v>
      </c>
      <c r="AE70" s="7">
        <f>VLOOKUP($AD70,AF!$B$43:$M$84,AE$9)*$O70</f>
        <v>0</v>
      </c>
      <c r="AF70" s="7">
        <f>VLOOKUP($AD70,AF!$B$43:$M$84,AF$9)*$P70</f>
        <v>0</v>
      </c>
      <c r="AG70" s="7">
        <f>VLOOKUP($AD70,AF!$B$43:$M$84,AG$9)*$Q70</f>
        <v>0</v>
      </c>
      <c r="AH70" s="7">
        <f>VLOOKUP($AD70,AF!$B$43:$M$84,AH$9)*$R70</f>
        <v>0</v>
      </c>
      <c r="AI70" s="7">
        <f>VLOOKUP($AD70,AF!$B$43:$M$84,AI$9)*$S70</f>
        <v>0</v>
      </c>
      <c r="AJ70" s="7">
        <f>VLOOKUP($AD70,AF!$B$43:$M$84,AJ$9)*$T70</f>
        <v>0</v>
      </c>
      <c r="AK70" s="7">
        <f>VLOOKUP($AD70,AF!$B$43:$M$84,AK$9)*$U70</f>
        <v>0</v>
      </c>
      <c r="AL70" s="7">
        <f>VLOOKUP($AD70,AF!$B$43:$M$84,AL$9)*$V70</f>
        <v>0</v>
      </c>
      <c r="AM70" s="7">
        <f t="shared" si="152"/>
        <v>0</v>
      </c>
      <c r="AN70" s="46"/>
      <c r="AO70" s="7">
        <f t="shared" si="153"/>
        <v>0</v>
      </c>
      <c r="AP70" s="7">
        <f t="shared" si="154"/>
        <v>0</v>
      </c>
      <c r="AQ70" s="7">
        <f t="shared" si="155"/>
        <v>0</v>
      </c>
      <c r="AR70" s="7"/>
      <c r="AS70" s="46"/>
      <c r="AT70" s="46"/>
    </row>
    <row r="71" spans="1:46" x14ac:dyDescent="0.4">
      <c r="A71" s="20">
        <f t="shared" si="5"/>
        <v>63</v>
      </c>
      <c r="B71" s="6">
        <v>558.4</v>
      </c>
      <c r="C71" t="s">
        <v>61</v>
      </c>
      <c r="D71" t="s">
        <v>1345</v>
      </c>
      <c r="E71" s="15">
        <f>'Form 1 WP'!W105</f>
        <v>0</v>
      </c>
      <c r="F71" s="7">
        <v>101</v>
      </c>
      <c r="G71" s="7">
        <f>VLOOKUP($F71,AF!$B$43:$M$84,G$9)*$E71</f>
        <v>0</v>
      </c>
      <c r="H71" s="7">
        <f>VLOOKUP($F71,AF!$B$43:$M$84,H$9)*$E71</f>
        <v>0</v>
      </c>
      <c r="I71" s="7">
        <f>VLOOKUP($F71,AF!$B$43:$M$84,I$9)*$E71</f>
        <v>0</v>
      </c>
      <c r="J71" s="7">
        <f>VLOOKUP($F71,AF!$B$43:$M$84,J$9)*$E71</f>
        <v>0</v>
      </c>
      <c r="K71" s="7">
        <f t="shared" si="145"/>
        <v>0</v>
      </c>
      <c r="L71" s="45">
        <f t="shared" si="146"/>
        <v>0</v>
      </c>
      <c r="M71" s="46"/>
      <c r="N71" s="7">
        <v>206</v>
      </c>
      <c r="O71" s="7">
        <f>VLOOKUP($N71,AF!$B$43:$M$84,O$9)*$G71</f>
        <v>0</v>
      </c>
      <c r="P71" s="7">
        <f>VLOOKUP($N71,AF!$B$43:$M$84,P$9)*$G71</f>
        <v>0</v>
      </c>
      <c r="Q71" s="7">
        <f>VLOOKUP($N71,AF!$B$43:$M$84,Q$9)*$H71</f>
        <v>0</v>
      </c>
      <c r="R71" s="7">
        <f>VLOOKUP($N71,AF!$B$43:$M$84,R$9)*$H71</f>
        <v>0</v>
      </c>
      <c r="S71" s="7">
        <f>VLOOKUP($N71,AF!$B$43:$M$84,S$9)*$I71</f>
        <v>0</v>
      </c>
      <c r="T71" s="7">
        <f>VLOOKUP($N71,AF!$B$43:$M$84,T$9)*$I71</f>
        <v>0</v>
      </c>
      <c r="U71" s="7">
        <f>VLOOKUP($N71,AF!$B$43:$M$84,U$9)*$J71</f>
        <v>0</v>
      </c>
      <c r="V71" s="7">
        <f>VLOOKUP($N71,AF!$B$43:$M$84,V$9)*$J71</f>
        <v>0</v>
      </c>
      <c r="W71" s="7">
        <f t="shared" si="147"/>
        <v>0</v>
      </c>
      <c r="X71" s="46"/>
      <c r="Y71" s="7">
        <f t="shared" si="148"/>
        <v>0</v>
      </c>
      <c r="Z71" s="7">
        <f t="shared" si="149"/>
        <v>0</v>
      </c>
      <c r="AA71" s="7">
        <f t="shared" si="150"/>
        <v>0</v>
      </c>
      <c r="AB71" s="45">
        <f t="shared" si="151"/>
        <v>0</v>
      </c>
      <c r="AC71" s="46"/>
      <c r="AD71" s="45">
        <v>302</v>
      </c>
      <c r="AE71" s="7">
        <f>VLOOKUP($AD71,AF!$B$43:$M$84,AE$9)*$O71</f>
        <v>0</v>
      </c>
      <c r="AF71" s="7">
        <f>VLOOKUP($AD71,AF!$B$43:$M$84,AF$9)*$P71</f>
        <v>0</v>
      </c>
      <c r="AG71" s="7">
        <f>VLOOKUP($AD71,AF!$B$43:$M$84,AG$9)*$Q71</f>
        <v>0</v>
      </c>
      <c r="AH71" s="7">
        <f>VLOOKUP($AD71,AF!$B$43:$M$84,AH$9)*$R71</f>
        <v>0</v>
      </c>
      <c r="AI71" s="7">
        <f>VLOOKUP($AD71,AF!$B$43:$M$84,AI$9)*$S71</f>
        <v>0</v>
      </c>
      <c r="AJ71" s="7">
        <f>VLOOKUP($AD71,AF!$B$43:$M$84,AJ$9)*$T71</f>
        <v>0</v>
      </c>
      <c r="AK71" s="7">
        <f>VLOOKUP($AD71,AF!$B$43:$M$84,AK$9)*$U71</f>
        <v>0</v>
      </c>
      <c r="AL71" s="7">
        <f>VLOOKUP($AD71,AF!$B$43:$M$84,AL$9)*$V71</f>
        <v>0</v>
      </c>
      <c r="AM71" s="7">
        <f t="shared" si="152"/>
        <v>0</v>
      </c>
      <c r="AN71" s="46"/>
      <c r="AO71" s="7">
        <f t="shared" si="153"/>
        <v>0</v>
      </c>
      <c r="AP71" s="7">
        <f t="shared" si="154"/>
        <v>0</v>
      </c>
      <c r="AQ71" s="7">
        <f t="shared" si="155"/>
        <v>0</v>
      </c>
      <c r="AR71" s="7"/>
      <c r="AS71" s="46"/>
      <c r="AT71" s="46"/>
    </row>
    <row r="72" spans="1:46" x14ac:dyDescent="0.4">
      <c r="A72" s="20">
        <f t="shared" si="5"/>
        <v>64</v>
      </c>
      <c r="C72" t="s">
        <v>0</v>
      </c>
      <c r="E72" s="113">
        <f>SUM(E69:E71)</f>
        <v>0</v>
      </c>
      <c r="F72" s="45"/>
      <c r="G72" s="113">
        <f t="shared" ref="G72:K72" si="156">SUM(G69:G71)</f>
        <v>0</v>
      </c>
      <c r="H72" s="113">
        <f t="shared" si="156"/>
        <v>0</v>
      </c>
      <c r="I72" s="113">
        <f t="shared" si="156"/>
        <v>0</v>
      </c>
      <c r="J72" s="113">
        <f t="shared" si="156"/>
        <v>0</v>
      </c>
      <c r="K72" s="113">
        <f t="shared" si="156"/>
        <v>0</v>
      </c>
      <c r="L72" s="45"/>
      <c r="M72" s="46"/>
      <c r="N72" s="45"/>
      <c r="O72" s="113">
        <f t="shared" ref="O72:W72" si="157">SUM(O69:O71)</f>
        <v>0</v>
      </c>
      <c r="P72" s="113">
        <f t="shared" si="157"/>
        <v>0</v>
      </c>
      <c r="Q72" s="113">
        <f t="shared" si="157"/>
        <v>0</v>
      </c>
      <c r="R72" s="113">
        <f t="shared" si="157"/>
        <v>0</v>
      </c>
      <c r="S72" s="113">
        <f t="shared" si="157"/>
        <v>0</v>
      </c>
      <c r="T72" s="113">
        <f t="shared" si="157"/>
        <v>0</v>
      </c>
      <c r="U72" s="113">
        <f t="shared" si="157"/>
        <v>0</v>
      </c>
      <c r="V72" s="113">
        <f t="shared" si="157"/>
        <v>0</v>
      </c>
      <c r="W72" s="113">
        <f t="shared" si="157"/>
        <v>0</v>
      </c>
      <c r="X72" s="46"/>
      <c r="Y72" s="113">
        <f t="shared" ref="Y72:AA72" si="158">SUM(Y69:Y71)</f>
        <v>0</v>
      </c>
      <c r="Z72" s="113">
        <f t="shared" si="158"/>
        <v>0</v>
      </c>
      <c r="AA72" s="113">
        <f t="shared" si="158"/>
        <v>0</v>
      </c>
      <c r="AB72" s="45"/>
      <c r="AC72" s="46"/>
      <c r="AD72" s="45"/>
      <c r="AE72" s="113">
        <f t="shared" ref="AE72:AM72" si="159">SUM(AE69:AE71)</f>
        <v>0</v>
      </c>
      <c r="AF72" s="113">
        <f t="shared" si="159"/>
        <v>0</v>
      </c>
      <c r="AG72" s="113">
        <f t="shared" si="159"/>
        <v>0</v>
      </c>
      <c r="AH72" s="113">
        <f t="shared" si="159"/>
        <v>0</v>
      </c>
      <c r="AI72" s="113">
        <f t="shared" si="159"/>
        <v>0</v>
      </c>
      <c r="AJ72" s="113">
        <f t="shared" si="159"/>
        <v>0</v>
      </c>
      <c r="AK72" s="113">
        <f t="shared" si="159"/>
        <v>0</v>
      </c>
      <c r="AL72" s="113">
        <f t="shared" si="159"/>
        <v>0</v>
      </c>
      <c r="AM72" s="113">
        <f t="shared" si="159"/>
        <v>0</v>
      </c>
      <c r="AN72" s="46"/>
      <c r="AO72" s="113">
        <f t="shared" ref="AO72:AQ72" si="160">SUM(AO69:AO71)</f>
        <v>0</v>
      </c>
      <c r="AP72" s="113">
        <f t="shared" si="160"/>
        <v>0</v>
      </c>
      <c r="AQ72" s="113">
        <f t="shared" si="160"/>
        <v>0</v>
      </c>
      <c r="AR72" s="7"/>
      <c r="AS72" s="46"/>
      <c r="AT72" s="46"/>
    </row>
    <row r="73" spans="1:46" x14ac:dyDescent="0.4">
      <c r="A73" s="20">
        <f t="shared" si="5"/>
        <v>65</v>
      </c>
      <c r="E73" s="15"/>
      <c r="F73" s="7"/>
      <c r="G73" s="7"/>
      <c r="H73" s="7"/>
      <c r="I73" s="7"/>
      <c r="J73" s="7"/>
      <c r="K73" s="7"/>
      <c r="L73" s="45"/>
      <c r="M73" s="46"/>
      <c r="N73" s="7"/>
      <c r="O73" s="7"/>
      <c r="P73" s="7"/>
      <c r="Q73" s="7"/>
      <c r="R73" s="7"/>
      <c r="S73" s="7"/>
      <c r="T73" s="7"/>
      <c r="U73" s="7"/>
      <c r="V73" s="7"/>
      <c r="W73" s="7"/>
      <c r="X73" s="46"/>
      <c r="Y73" s="7"/>
      <c r="Z73" s="7"/>
      <c r="AA73" s="7"/>
      <c r="AB73" s="45"/>
      <c r="AC73" s="46"/>
      <c r="AD73" s="45"/>
      <c r="AE73" s="7"/>
      <c r="AF73" s="7"/>
      <c r="AG73" s="7"/>
      <c r="AH73" s="7"/>
      <c r="AI73" s="7"/>
      <c r="AJ73" s="7"/>
      <c r="AK73" s="7"/>
      <c r="AL73" s="7"/>
      <c r="AM73" s="7"/>
      <c r="AN73" s="46"/>
      <c r="AO73" s="7"/>
      <c r="AP73" s="7"/>
      <c r="AQ73" s="7"/>
      <c r="AR73" s="7"/>
      <c r="AS73" s="46"/>
      <c r="AT73" s="46"/>
    </row>
    <row r="74" spans="1:46" x14ac:dyDescent="0.4">
      <c r="A74" s="20">
        <f t="shared" si="5"/>
        <v>66</v>
      </c>
      <c r="B74" s="21" t="s">
        <v>1340</v>
      </c>
      <c r="C74" s="21"/>
      <c r="E74" s="15"/>
      <c r="F74" s="7"/>
      <c r="G74" s="7"/>
      <c r="H74" s="7"/>
      <c r="I74" s="7"/>
      <c r="J74" s="7"/>
      <c r="K74" s="7"/>
      <c r="L74" s="45"/>
      <c r="M74" s="46"/>
      <c r="N74" s="7"/>
      <c r="O74" s="7"/>
      <c r="P74" s="7"/>
      <c r="Q74" s="7"/>
      <c r="R74" s="7"/>
      <c r="S74" s="7"/>
      <c r="T74" s="7"/>
      <c r="U74" s="7"/>
      <c r="V74" s="7"/>
      <c r="W74" s="7"/>
      <c r="X74" s="46"/>
      <c r="Y74" s="7"/>
      <c r="Z74" s="7"/>
      <c r="AA74" s="7"/>
      <c r="AB74" s="45"/>
      <c r="AC74" s="46"/>
      <c r="AD74" s="45"/>
      <c r="AE74" s="7"/>
      <c r="AF74" s="7"/>
      <c r="AG74" s="7"/>
      <c r="AH74" s="7"/>
      <c r="AI74" s="7"/>
      <c r="AJ74" s="7"/>
      <c r="AK74" s="7"/>
      <c r="AL74" s="7"/>
      <c r="AM74" s="7"/>
      <c r="AN74" s="46"/>
      <c r="AO74" s="7"/>
      <c r="AP74" s="7"/>
      <c r="AQ74" s="7"/>
      <c r="AR74" s="7"/>
      <c r="AS74" s="46"/>
      <c r="AT74" s="46"/>
    </row>
    <row r="75" spans="1:46" x14ac:dyDescent="0.4">
      <c r="A75" s="20">
        <f t="shared" si="5"/>
        <v>67</v>
      </c>
      <c r="B75" s="6">
        <v>558.6</v>
      </c>
      <c r="C75" t="s">
        <v>268</v>
      </c>
      <c r="D75" t="s">
        <v>1344</v>
      </c>
      <c r="E75" s="15">
        <f>'Form 1 WP'!W108</f>
        <v>0</v>
      </c>
      <c r="F75" s="7">
        <v>101</v>
      </c>
      <c r="G75" s="7">
        <f>VLOOKUP($F75,AF!$B$43:$M$84,G$9)*$E75</f>
        <v>0</v>
      </c>
      <c r="H75" s="7">
        <f>VLOOKUP($F75,AF!$B$43:$M$84,H$9)*$E75</f>
        <v>0</v>
      </c>
      <c r="I75" s="7">
        <f>VLOOKUP($F75,AF!$B$43:$M$84,I$9)*$E75</f>
        <v>0</v>
      </c>
      <c r="J75" s="7">
        <f>VLOOKUP($F75,AF!$B$43:$M$84,J$9)*$E75</f>
        <v>0</v>
      </c>
      <c r="K75" s="7">
        <f t="shared" ref="K75:K80" si="161">E75-SUM(G75:J75)</f>
        <v>0</v>
      </c>
      <c r="L75" s="45">
        <f t="shared" ref="L75:L80" si="162">$E75-SUM(G75:K75)</f>
        <v>0</v>
      </c>
      <c r="M75" s="46"/>
      <c r="N75" s="7">
        <v>206</v>
      </c>
      <c r="O75" s="7">
        <f>VLOOKUP($N75,AF!$B$43:$M$84,O$9)*$G75</f>
        <v>0</v>
      </c>
      <c r="P75" s="7">
        <f>VLOOKUP($N75,AF!$B$43:$M$84,P$9)*$G75</f>
        <v>0</v>
      </c>
      <c r="Q75" s="7">
        <f>VLOOKUP($N75,AF!$B$43:$M$84,Q$9)*$H75</f>
        <v>0</v>
      </c>
      <c r="R75" s="7">
        <f>VLOOKUP($N75,AF!$B$43:$M$84,R$9)*$H75</f>
        <v>0</v>
      </c>
      <c r="S75" s="7">
        <f>VLOOKUP($N75,AF!$B$43:$M$84,S$9)*$I75</f>
        <v>0</v>
      </c>
      <c r="T75" s="7">
        <f>VLOOKUP($N75,AF!$B$43:$M$84,T$9)*$I75</f>
        <v>0</v>
      </c>
      <c r="U75" s="7">
        <f>VLOOKUP($N75,AF!$B$43:$M$84,U$9)*$J75</f>
        <v>0</v>
      </c>
      <c r="V75" s="7">
        <f>VLOOKUP($N75,AF!$B$43:$M$84,V$9)*$J75</f>
        <v>0</v>
      </c>
      <c r="W75" s="7">
        <f t="shared" ref="W75:W80" si="163">E75-SUM(O75:V75)</f>
        <v>0</v>
      </c>
      <c r="X75" s="46"/>
      <c r="Y75" s="7">
        <f t="shared" ref="Y75:Y80" si="164">+O75+Q75+S75+U75</f>
        <v>0</v>
      </c>
      <c r="Z75" s="7">
        <f t="shared" ref="Z75:Z80" si="165">+P75+R75+T75+V75</f>
        <v>0</v>
      </c>
      <c r="AA75" s="7">
        <f t="shared" ref="AA75:AA80" si="166">+Z75+Y75+W75</f>
        <v>0</v>
      </c>
      <c r="AB75" s="45">
        <f t="shared" ref="AB75:AB80" si="167">$E75-AA75</f>
        <v>0</v>
      </c>
      <c r="AC75" s="46"/>
      <c r="AD75" s="45">
        <v>302</v>
      </c>
      <c r="AE75" s="7">
        <f>VLOOKUP($AD75,AF!$B$43:$M$84,AE$9)*$O75</f>
        <v>0</v>
      </c>
      <c r="AF75" s="7">
        <f>VLOOKUP($AD75,AF!$B$43:$M$84,AF$9)*$P75</f>
        <v>0</v>
      </c>
      <c r="AG75" s="7">
        <f>VLOOKUP($AD75,AF!$B$43:$M$84,AG$9)*$Q75</f>
        <v>0</v>
      </c>
      <c r="AH75" s="7">
        <f>VLOOKUP($AD75,AF!$B$43:$M$84,AH$9)*$R75</f>
        <v>0</v>
      </c>
      <c r="AI75" s="7">
        <f>VLOOKUP($AD75,AF!$B$43:$M$84,AI$9)*$S75</f>
        <v>0</v>
      </c>
      <c r="AJ75" s="7">
        <f>VLOOKUP($AD75,AF!$B$43:$M$84,AJ$9)*$T75</f>
        <v>0</v>
      </c>
      <c r="AK75" s="7">
        <f>VLOOKUP($AD75,AF!$B$43:$M$84,AK$9)*$U75</f>
        <v>0</v>
      </c>
      <c r="AL75" s="7">
        <f>VLOOKUP($AD75,AF!$B$43:$M$84,AL$9)*$V75</f>
        <v>0</v>
      </c>
      <c r="AM75" s="7">
        <f t="shared" ref="AM75:AM80" si="168">E75-SUM(AE75:AL75)</f>
        <v>0</v>
      </c>
      <c r="AN75" s="46"/>
      <c r="AO75" s="7">
        <f t="shared" ref="AO75:AO80" si="169">+AE75+AG75+AI75+AK75</f>
        <v>0</v>
      </c>
      <c r="AP75" s="7">
        <f t="shared" ref="AP75:AP80" si="170">+AF75+AH75+AJ75+AL75</f>
        <v>0</v>
      </c>
      <c r="AQ75" s="7">
        <f t="shared" ref="AQ75:AQ80" si="171">+AP75+AO75+AM75</f>
        <v>0</v>
      </c>
      <c r="AR75" s="7"/>
      <c r="AS75" s="46"/>
      <c r="AT75" s="46"/>
    </row>
    <row r="76" spans="1:46" x14ac:dyDescent="0.4">
      <c r="A76" s="20">
        <f t="shared" si="5"/>
        <v>68</v>
      </c>
      <c r="B76" s="6">
        <v>558.70000000000005</v>
      </c>
      <c r="C76" t="s">
        <v>1341</v>
      </c>
      <c r="D76" t="s">
        <v>1346</v>
      </c>
      <c r="E76" s="15">
        <f>'Form 1 WP'!W109</f>
        <v>0</v>
      </c>
      <c r="F76" s="7">
        <v>101</v>
      </c>
      <c r="G76" s="7">
        <f>VLOOKUP($F76,AF!$B$43:$M$84,G$9)*$E76</f>
        <v>0</v>
      </c>
      <c r="H76" s="7">
        <f>VLOOKUP($F76,AF!$B$43:$M$84,H$9)*$E76</f>
        <v>0</v>
      </c>
      <c r="I76" s="7">
        <f>VLOOKUP($F76,AF!$B$43:$M$84,I$9)*$E76</f>
        <v>0</v>
      </c>
      <c r="J76" s="7">
        <f>VLOOKUP($F76,AF!$B$43:$M$84,J$9)*$E76</f>
        <v>0</v>
      </c>
      <c r="K76" s="7">
        <f t="shared" si="161"/>
        <v>0</v>
      </c>
      <c r="L76" s="45">
        <f t="shared" si="162"/>
        <v>0</v>
      </c>
      <c r="M76" s="46"/>
      <c r="N76" s="7">
        <v>206</v>
      </c>
      <c r="O76" s="7">
        <f>VLOOKUP($N76,AF!$B$43:$M$84,O$9)*$G76</f>
        <v>0</v>
      </c>
      <c r="P76" s="7">
        <f>VLOOKUP($N76,AF!$B$43:$M$84,P$9)*$G76</f>
        <v>0</v>
      </c>
      <c r="Q76" s="7">
        <f>VLOOKUP($N76,AF!$B$43:$M$84,Q$9)*$H76</f>
        <v>0</v>
      </c>
      <c r="R76" s="7">
        <f>VLOOKUP($N76,AF!$B$43:$M$84,R$9)*$H76</f>
        <v>0</v>
      </c>
      <c r="S76" s="7">
        <f>VLOOKUP($N76,AF!$B$43:$M$84,S$9)*$I76</f>
        <v>0</v>
      </c>
      <c r="T76" s="7">
        <f>VLOOKUP($N76,AF!$B$43:$M$84,T$9)*$I76</f>
        <v>0</v>
      </c>
      <c r="U76" s="7">
        <f>VLOOKUP($N76,AF!$B$43:$M$84,U$9)*$J76</f>
        <v>0</v>
      </c>
      <c r="V76" s="7">
        <f>VLOOKUP($N76,AF!$B$43:$M$84,V$9)*$J76</f>
        <v>0</v>
      </c>
      <c r="W76" s="7">
        <f t="shared" si="163"/>
        <v>0</v>
      </c>
      <c r="X76" s="46"/>
      <c r="Y76" s="7">
        <f t="shared" si="164"/>
        <v>0</v>
      </c>
      <c r="Z76" s="7">
        <f t="shared" si="165"/>
        <v>0</v>
      </c>
      <c r="AA76" s="7">
        <f t="shared" si="166"/>
        <v>0</v>
      </c>
      <c r="AB76" s="45">
        <f t="shared" si="167"/>
        <v>0</v>
      </c>
      <c r="AC76" s="46"/>
      <c r="AD76" s="45">
        <v>302</v>
      </c>
      <c r="AE76" s="7">
        <f>VLOOKUP($AD76,AF!$B$43:$M$84,AE$9)*$O76</f>
        <v>0</v>
      </c>
      <c r="AF76" s="7">
        <f>VLOOKUP($AD76,AF!$B$43:$M$84,AF$9)*$P76</f>
        <v>0</v>
      </c>
      <c r="AG76" s="7">
        <f>VLOOKUP($AD76,AF!$B$43:$M$84,AG$9)*$Q76</f>
        <v>0</v>
      </c>
      <c r="AH76" s="7">
        <f>VLOOKUP($AD76,AF!$B$43:$M$84,AH$9)*$R76</f>
        <v>0</v>
      </c>
      <c r="AI76" s="7">
        <f>VLOOKUP($AD76,AF!$B$43:$M$84,AI$9)*$S76</f>
        <v>0</v>
      </c>
      <c r="AJ76" s="7">
        <f>VLOOKUP($AD76,AF!$B$43:$M$84,AJ$9)*$T76</f>
        <v>0</v>
      </c>
      <c r="AK76" s="7">
        <f>VLOOKUP($AD76,AF!$B$43:$M$84,AK$9)*$U76</f>
        <v>0</v>
      </c>
      <c r="AL76" s="7">
        <f>VLOOKUP($AD76,AF!$B$43:$M$84,AL$9)*$V76</f>
        <v>0</v>
      </c>
      <c r="AM76" s="7">
        <f t="shared" si="168"/>
        <v>0</v>
      </c>
      <c r="AN76" s="46"/>
      <c r="AO76" s="7">
        <f t="shared" si="169"/>
        <v>0</v>
      </c>
      <c r="AP76" s="7">
        <f t="shared" si="170"/>
        <v>0</v>
      </c>
      <c r="AQ76" s="7">
        <f t="shared" si="171"/>
        <v>0</v>
      </c>
      <c r="AR76" s="7"/>
      <c r="AS76" s="46"/>
      <c r="AT76" s="46"/>
    </row>
    <row r="77" spans="1:46" x14ac:dyDescent="0.4">
      <c r="A77" s="20">
        <f t="shared" si="5"/>
        <v>69</v>
      </c>
      <c r="B77" s="6">
        <v>558.79999999999995</v>
      </c>
      <c r="C77" t="s">
        <v>1342</v>
      </c>
      <c r="D77" t="s">
        <v>1350</v>
      </c>
      <c r="E77" s="15">
        <f>'Form 1 WP'!W110</f>
        <v>0</v>
      </c>
      <c r="F77" s="7">
        <v>101</v>
      </c>
      <c r="G77" s="7">
        <f>VLOOKUP($F77,AF!$B$43:$M$84,G$9)*$E77</f>
        <v>0</v>
      </c>
      <c r="H77" s="7">
        <f>VLOOKUP($F77,AF!$B$43:$M$84,H$9)*$E77</f>
        <v>0</v>
      </c>
      <c r="I77" s="7">
        <f>VLOOKUP($F77,AF!$B$43:$M$84,I$9)*$E77</f>
        <v>0</v>
      </c>
      <c r="J77" s="7">
        <f>VLOOKUP($F77,AF!$B$43:$M$84,J$9)*$E77</f>
        <v>0</v>
      </c>
      <c r="K77" s="7">
        <f t="shared" si="161"/>
        <v>0</v>
      </c>
      <c r="L77" s="45">
        <f t="shared" si="162"/>
        <v>0</v>
      </c>
      <c r="M77" s="46"/>
      <c r="N77" s="7">
        <v>206</v>
      </c>
      <c r="O77" s="7">
        <f>VLOOKUP($N77,AF!$B$43:$M$84,O$9)*$G77</f>
        <v>0</v>
      </c>
      <c r="P77" s="7">
        <f>VLOOKUP($N77,AF!$B$43:$M$84,P$9)*$G77</f>
        <v>0</v>
      </c>
      <c r="Q77" s="7">
        <f>VLOOKUP($N77,AF!$B$43:$M$84,Q$9)*$H77</f>
        <v>0</v>
      </c>
      <c r="R77" s="7">
        <f>VLOOKUP($N77,AF!$B$43:$M$84,R$9)*$H77</f>
        <v>0</v>
      </c>
      <c r="S77" s="7">
        <f>VLOOKUP($N77,AF!$B$43:$M$84,S$9)*$I77</f>
        <v>0</v>
      </c>
      <c r="T77" s="7">
        <f>VLOOKUP($N77,AF!$B$43:$M$84,T$9)*$I77</f>
        <v>0</v>
      </c>
      <c r="U77" s="7">
        <f>VLOOKUP($N77,AF!$B$43:$M$84,U$9)*$J77</f>
        <v>0</v>
      </c>
      <c r="V77" s="7">
        <f>VLOOKUP($N77,AF!$B$43:$M$84,V$9)*$J77</f>
        <v>0</v>
      </c>
      <c r="W77" s="7">
        <f t="shared" si="163"/>
        <v>0</v>
      </c>
      <c r="X77" s="46"/>
      <c r="Y77" s="7">
        <f t="shared" si="164"/>
        <v>0</v>
      </c>
      <c r="Z77" s="7">
        <f t="shared" si="165"/>
        <v>0</v>
      </c>
      <c r="AA77" s="7">
        <f t="shared" si="166"/>
        <v>0</v>
      </c>
      <c r="AB77" s="45">
        <f t="shared" si="167"/>
        <v>0</v>
      </c>
      <c r="AC77" s="46"/>
      <c r="AD77" s="45">
        <v>302</v>
      </c>
      <c r="AE77" s="7">
        <f>VLOOKUP($AD77,AF!$B$43:$M$84,AE$9)*$O77</f>
        <v>0</v>
      </c>
      <c r="AF77" s="7">
        <f>VLOOKUP($AD77,AF!$B$43:$M$84,AF$9)*$P77</f>
        <v>0</v>
      </c>
      <c r="AG77" s="7">
        <f>VLOOKUP($AD77,AF!$B$43:$M$84,AG$9)*$Q77</f>
        <v>0</v>
      </c>
      <c r="AH77" s="7">
        <f>VLOOKUP($AD77,AF!$B$43:$M$84,AH$9)*$R77</f>
        <v>0</v>
      </c>
      <c r="AI77" s="7">
        <f>VLOOKUP($AD77,AF!$B$43:$M$84,AI$9)*$S77</f>
        <v>0</v>
      </c>
      <c r="AJ77" s="7">
        <f>VLOOKUP($AD77,AF!$B$43:$M$84,AJ$9)*$T77</f>
        <v>0</v>
      </c>
      <c r="AK77" s="7">
        <f>VLOOKUP($AD77,AF!$B$43:$M$84,AK$9)*$U77</f>
        <v>0</v>
      </c>
      <c r="AL77" s="7">
        <f>VLOOKUP($AD77,AF!$B$43:$M$84,AL$9)*$V77</f>
        <v>0</v>
      </c>
      <c r="AM77" s="7">
        <f t="shared" si="168"/>
        <v>0</v>
      </c>
      <c r="AN77" s="46"/>
      <c r="AO77" s="7">
        <f t="shared" si="169"/>
        <v>0</v>
      </c>
      <c r="AP77" s="7">
        <f t="shared" si="170"/>
        <v>0</v>
      </c>
      <c r="AQ77" s="7">
        <f t="shared" si="171"/>
        <v>0</v>
      </c>
      <c r="AR77" s="7"/>
      <c r="AS77" s="46"/>
      <c r="AT77" s="46"/>
    </row>
    <row r="78" spans="1:46" x14ac:dyDescent="0.4">
      <c r="A78" s="20">
        <f t="shared" si="5"/>
        <v>70</v>
      </c>
      <c r="B78" s="6">
        <v>558.9</v>
      </c>
      <c r="C78" t="s">
        <v>382</v>
      </c>
      <c r="D78" t="s">
        <v>1347</v>
      </c>
      <c r="E78" s="15">
        <f>'Form 1 WP'!W111</f>
        <v>0</v>
      </c>
      <c r="F78" s="7">
        <v>101</v>
      </c>
      <c r="G78" s="7">
        <f>VLOOKUP($F78,AF!$B$43:$M$84,G$9)*$E78</f>
        <v>0</v>
      </c>
      <c r="H78" s="7">
        <f>VLOOKUP($F78,AF!$B$43:$M$84,H$9)*$E78</f>
        <v>0</v>
      </c>
      <c r="I78" s="7">
        <f>VLOOKUP($F78,AF!$B$43:$M$84,I$9)*$E78</f>
        <v>0</v>
      </c>
      <c r="J78" s="7">
        <f>VLOOKUP($F78,AF!$B$43:$M$84,J$9)*$E78</f>
        <v>0</v>
      </c>
      <c r="K78" s="7">
        <f t="shared" si="161"/>
        <v>0</v>
      </c>
      <c r="L78" s="45">
        <f t="shared" si="162"/>
        <v>0</v>
      </c>
      <c r="M78" s="46"/>
      <c r="N78" s="7">
        <v>206</v>
      </c>
      <c r="O78" s="7">
        <f>VLOOKUP($N78,AF!$B$43:$M$84,O$9)*$G78</f>
        <v>0</v>
      </c>
      <c r="P78" s="7">
        <f>VLOOKUP($N78,AF!$B$43:$M$84,P$9)*$G78</f>
        <v>0</v>
      </c>
      <c r="Q78" s="7">
        <f>VLOOKUP($N78,AF!$B$43:$M$84,Q$9)*$H78</f>
        <v>0</v>
      </c>
      <c r="R78" s="7">
        <f>VLOOKUP($N78,AF!$B$43:$M$84,R$9)*$H78</f>
        <v>0</v>
      </c>
      <c r="S78" s="7">
        <f>VLOOKUP($N78,AF!$B$43:$M$84,S$9)*$I78</f>
        <v>0</v>
      </c>
      <c r="T78" s="7">
        <f>VLOOKUP($N78,AF!$B$43:$M$84,T$9)*$I78</f>
        <v>0</v>
      </c>
      <c r="U78" s="7">
        <f>VLOOKUP($N78,AF!$B$43:$M$84,U$9)*$J78</f>
        <v>0</v>
      </c>
      <c r="V78" s="7">
        <f>VLOOKUP($N78,AF!$B$43:$M$84,V$9)*$J78</f>
        <v>0</v>
      </c>
      <c r="W78" s="7">
        <f t="shared" si="163"/>
        <v>0</v>
      </c>
      <c r="X78" s="46"/>
      <c r="Y78" s="7">
        <f t="shared" si="164"/>
        <v>0</v>
      </c>
      <c r="Z78" s="7">
        <f t="shared" si="165"/>
        <v>0</v>
      </c>
      <c r="AA78" s="7">
        <f t="shared" si="166"/>
        <v>0</v>
      </c>
      <c r="AB78" s="45">
        <f t="shared" si="167"/>
        <v>0</v>
      </c>
      <c r="AC78" s="46"/>
      <c r="AD78" s="45">
        <v>302</v>
      </c>
      <c r="AE78" s="7">
        <f>VLOOKUP($AD78,AF!$B$43:$M$84,AE$9)*$O78</f>
        <v>0</v>
      </c>
      <c r="AF78" s="7">
        <f>VLOOKUP($AD78,AF!$B$43:$M$84,AF$9)*$P78</f>
        <v>0</v>
      </c>
      <c r="AG78" s="7">
        <f>VLOOKUP($AD78,AF!$B$43:$M$84,AG$9)*$Q78</f>
        <v>0</v>
      </c>
      <c r="AH78" s="7">
        <f>VLOOKUP($AD78,AF!$B$43:$M$84,AH$9)*$R78</f>
        <v>0</v>
      </c>
      <c r="AI78" s="7">
        <f>VLOOKUP($AD78,AF!$B$43:$M$84,AI$9)*$S78</f>
        <v>0</v>
      </c>
      <c r="AJ78" s="7">
        <f>VLOOKUP($AD78,AF!$B$43:$M$84,AJ$9)*$T78</f>
        <v>0</v>
      </c>
      <c r="AK78" s="7">
        <f>VLOOKUP($AD78,AF!$B$43:$M$84,AK$9)*$U78</f>
        <v>0</v>
      </c>
      <c r="AL78" s="7">
        <f>VLOOKUP($AD78,AF!$B$43:$M$84,AL$9)*$V78</f>
        <v>0</v>
      </c>
      <c r="AM78" s="7">
        <f t="shared" si="168"/>
        <v>0</v>
      </c>
      <c r="AN78" s="46"/>
      <c r="AO78" s="7">
        <f t="shared" si="169"/>
        <v>0</v>
      </c>
      <c r="AP78" s="7">
        <f t="shared" si="170"/>
        <v>0</v>
      </c>
      <c r="AQ78" s="7">
        <f t="shared" si="171"/>
        <v>0</v>
      </c>
      <c r="AR78" s="7"/>
      <c r="AS78" s="46"/>
      <c r="AT78" s="46"/>
    </row>
    <row r="79" spans="1:46" x14ac:dyDescent="0.4">
      <c r="A79" s="20">
        <f t="shared" si="5"/>
        <v>71</v>
      </c>
      <c r="B79" s="190">
        <v>558.1</v>
      </c>
      <c r="C79" t="s">
        <v>383</v>
      </c>
      <c r="D79" t="s">
        <v>1348</v>
      </c>
      <c r="E79" s="15">
        <f>'Form 1 WP'!W112</f>
        <v>0</v>
      </c>
      <c r="F79" s="7">
        <v>101</v>
      </c>
      <c r="G79" s="7">
        <f>VLOOKUP($F79,AF!$B$43:$M$84,G$9)*$E79</f>
        <v>0</v>
      </c>
      <c r="H79" s="7">
        <f>VLOOKUP($F79,AF!$B$43:$M$84,H$9)*$E79</f>
        <v>0</v>
      </c>
      <c r="I79" s="7">
        <f>VLOOKUP($F79,AF!$B$43:$M$84,I$9)*$E79</f>
        <v>0</v>
      </c>
      <c r="J79" s="7">
        <f>VLOOKUP($F79,AF!$B$43:$M$84,J$9)*$E79</f>
        <v>0</v>
      </c>
      <c r="K79" s="7">
        <f t="shared" si="161"/>
        <v>0</v>
      </c>
      <c r="L79" s="45">
        <f t="shared" si="162"/>
        <v>0</v>
      </c>
      <c r="M79" s="46"/>
      <c r="N79" s="7">
        <v>206</v>
      </c>
      <c r="O79" s="7">
        <f>VLOOKUP($N79,AF!$B$43:$M$84,O$9)*$G79</f>
        <v>0</v>
      </c>
      <c r="P79" s="7">
        <f>VLOOKUP($N79,AF!$B$43:$M$84,P$9)*$G79</f>
        <v>0</v>
      </c>
      <c r="Q79" s="7">
        <f>VLOOKUP($N79,AF!$B$43:$M$84,Q$9)*$H79</f>
        <v>0</v>
      </c>
      <c r="R79" s="7">
        <f>VLOOKUP($N79,AF!$B$43:$M$84,R$9)*$H79</f>
        <v>0</v>
      </c>
      <c r="S79" s="7">
        <f>VLOOKUP($N79,AF!$B$43:$M$84,S$9)*$I79</f>
        <v>0</v>
      </c>
      <c r="T79" s="7">
        <f>VLOOKUP($N79,AF!$B$43:$M$84,T$9)*$I79</f>
        <v>0</v>
      </c>
      <c r="U79" s="7">
        <f>VLOOKUP($N79,AF!$B$43:$M$84,U$9)*$J79</f>
        <v>0</v>
      </c>
      <c r="V79" s="7">
        <f>VLOOKUP($N79,AF!$B$43:$M$84,V$9)*$J79</f>
        <v>0</v>
      </c>
      <c r="W79" s="7">
        <f t="shared" si="163"/>
        <v>0</v>
      </c>
      <c r="X79" s="46"/>
      <c r="Y79" s="7">
        <f t="shared" si="164"/>
        <v>0</v>
      </c>
      <c r="Z79" s="7">
        <f t="shared" si="165"/>
        <v>0</v>
      </c>
      <c r="AA79" s="7">
        <f t="shared" si="166"/>
        <v>0</v>
      </c>
      <c r="AB79" s="45">
        <f t="shared" si="167"/>
        <v>0</v>
      </c>
      <c r="AC79" s="46"/>
      <c r="AD79" s="45">
        <v>302</v>
      </c>
      <c r="AE79" s="7">
        <f>VLOOKUP($AD79,AF!$B$43:$M$84,AE$9)*$O79</f>
        <v>0</v>
      </c>
      <c r="AF79" s="7">
        <f>VLOOKUP($AD79,AF!$B$43:$M$84,AF$9)*$P79</f>
        <v>0</v>
      </c>
      <c r="AG79" s="7">
        <f>VLOOKUP($AD79,AF!$B$43:$M$84,AG$9)*$Q79</f>
        <v>0</v>
      </c>
      <c r="AH79" s="7">
        <f>VLOOKUP($AD79,AF!$B$43:$M$84,AH$9)*$R79</f>
        <v>0</v>
      </c>
      <c r="AI79" s="7">
        <f>VLOOKUP($AD79,AF!$B$43:$M$84,AI$9)*$S79</f>
        <v>0</v>
      </c>
      <c r="AJ79" s="7">
        <f>VLOOKUP($AD79,AF!$B$43:$M$84,AJ$9)*$T79</f>
        <v>0</v>
      </c>
      <c r="AK79" s="7">
        <f>VLOOKUP($AD79,AF!$B$43:$M$84,AK$9)*$U79</f>
        <v>0</v>
      </c>
      <c r="AL79" s="7">
        <f>VLOOKUP($AD79,AF!$B$43:$M$84,AL$9)*$V79</f>
        <v>0</v>
      </c>
      <c r="AM79" s="7">
        <f t="shared" si="168"/>
        <v>0</v>
      </c>
      <c r="AN79" s="46"/>
      <c r="AO79" s="7">
        <f t="shared" si="169"/>
        <v>0</v>
      </c>
      <c r="AP79" s="7">
        <f t="shared" si="170"/>
        <v>0</v>
      </c>
      <c r="AQ79" s="7">
        <f t="shared" si="171"/>
        <v>0</v>
      </c>
      <c r="AR79" s="7"/>
      <c r="AS79" s="46"/>
      <c r="AT79" s="46"/>
    </row>
    <row r="80" spans="1:46" x14ac:dyDescent="0.4">
      <c r="A80" s="20">
        <f t="shared" si="5"/>
        <v>72</v>
      </c>
      <c r="B80" s="6">
        <v>558.11</v>
      </c>
      <c r="C80" t="s">
        <v>1343</v>
      </c>
      <c r="D80" t="s">
        <v>1349</v>
      </c>
      <c r="E80" s="15">
        <f>'Form 1 WP'!W113</f>
        <v>0</v>
      </c>
      <c r="F80" s="7">
        <v>101</v>
      </c>
      <c r="G80" s="7">
        <f>VLOOKUP($F80,AF!$B$43:$M$84,G$9)*$E80</f>
        <v>0</v>
      </c>
      <c r="H80" s="7">
        <f>VLOOKUP($F80,AF!$B$43:$M$84,H$9)*$E80</f>
        <v>0</v>
      </c>
      <c r="I80" s="7">
        <f>VLOOKUP($F80,AF!$B$43:$M$84,I$9)*$E80</f>
        <v>0</v>
      </c>
      <c r="J80" s="7">
        <f>VLOOKUP($F80,AF!$B$43:$M$84,J$9)*$E80</f>
        <v>0</v>
      </c>
      <c r="K80" s="7">
        <f t="shared" si="161"/>
        <v>0</v>
      </c>
      <c r="L80" s="45">
        <f t="shared" si="162"/>
        <v>0</v>
      </c>
      <c r="M80" s="46"/>
      <c r="N80" s="7">
        <v>206</v>
      </c>
      <c r="O80" s="7">
        <f>VLOOKUP($N80,AF!$B$43:$M$84,O$9)*$G80</f>
        <v>0</v>
      </c>
      <c r="P80" s="7">
        <f>VLOOKUP($N80,AF!$B$43:$M$84,P$9)*$G80</f>
        <v>0</v>
      </c>
      <c r="Q80" s="7">
        <f>VLOOKUP($N80,AF!$B$43:$M$84,Q$9)*$H80</f>
        <v>0</v>
      </c>
      <c r="R80" s="7">
        <f>VLOOKUP($N80,AF!$B$43:$M$84,R$9)*$H80</f>
        <v>0</v>
      </c>
      <c r="S80" s="7">
        <f>VLOOKUP($N80,AF!$B$43:$M$84,S$9)*$I80</f>
        <v>0</v>
      </c>
      <c r="T80" s="7">
        <f>VLOOKUP($N80,AF!$B$43:$M$84,T$9)*$I80</f>
        <v>0</v>
      </c>
      <c r="U80" s="7">
        <f>VLOOKUP($N80,AF!$B$43:$M$84,U$9)*$J80</f>
        <v>0</v>
      </c>
      <c r="V80" s="7">
        <f>VLOOKUP($N80,AF!$B$43:$M$84,V$9)*$J80</f>
        <v>0</v>
      </c>
      <c r="W80" s="7">
        <f t="shared" si="163"/>
        <v>0</v>
      </c>
      <c r="X80" s="46"/>
      <c r="Y80" s="7">
        <f t="shared" si="164"/>
        <v>0</v>
      </c>
      <c r="Z80" s="7">
        <f t="shared" si="165"/>
        <v>0</v>
      </c>
      <c r="AA80" s="7">
        <f t="shared" si="166"/>
        <v>0</v>
      </c>
      <c r="AB80" s="45">
        <f t="shared" si="167"/>
        <v>0</v>
      </c>
      <c r="AC80" s="46"/>
      <c r="AD80" s="45">
        <v>302</v>
      </c>
      <c r="AE80" s="7">
        <f>VLOOKUP($AD80,AF!$B$43:$M$84,AE$9)*$O80</f>
        <v>0</v>
      </c>
      <c r="AF80" s="7">
        <f>VLOOKUP($AD80,AF!$B$43:$M$84,AF$9)*$P80</f>
        <v>0</v>
      </c>
      <c r="AG80" s="7">
        <f>VLOOKUP($AD80,AF!$B$43:$M$84,AG$9)*$Q80</f>
        <v>0</v>
      </c>
      <c r="AH80" s="7">
        <f>VLOOKUP($AD80,AF!$B$43:$M$84,AH$9)*$R80</f>
        <v>0</v>
      </c>
      <c r="AI80" s="7">
        <f>VLOOKUP($AD80,AF!$B$43:$M$84,AI$9)*$S80</f>
        <v>0</v>
      </c>
      <c r="AJ80" s="7">
        <f>VLOOKUP($AD80,AF!$B$43:$M$84,AJ$9)*$T80</f>
        <v>0</v>
      </c>
      <c r="AK80" s="7">
        <f>VLOOKUP($AD80,AF!$B$43:$M$84,AK$9)*$U80</f>
        <v>0</v>
      </c>
      <c r="AL80" s="7">
        <f>VLOOKUP($AD80,AF!$B$43:$M$84,AL$9)*$V80</f>
        <v>0</v>
      </c>
      <c r="AM80" s="7">
        <f t="shared" si="168"/>
        <v>0</v>
      </c>
      <c r="AN80" s="46"/>
      <c r="AO80" s="7">
        <f t="shared" si="169"/>
        <v>0</v>
      </c>
      <c r="AP80" s="7">
        <f t="shared" si="170"/>
        <v>0</v>
      </c>
      <c r="AQ80" s="7">
        <f t="shared" si="171"/>
        <v>0</v>
      </c>
      <c r="AR80" s="7"/>
      <c r="AS80" s="46"/>
      <c r="AT80" s="46"/>
    </row>
    <row r="81" spans="1:46" x14ac:dyDescent="0.4">
      <c r="A81" s="20">
        <f t="shared" si="5"/>
        <v>73</v>
      </c>
      <c r="C81" t="s">
        <v>0</v>
      </c>
      <c r="E81" s="113">
        <f>SUM(E75:E80)</f>
        <v>0</v>
      </c>
      <c r="F81" s="45"/>
      <c r="G81" s="113">
        <f t="shared" ref="G81:K81" si="172">SUM(G75:G80)</f>
        <v>0</v>
      </c>
      <c r="H81" s="113">
        <f t="shared" si="172"/>
        <v>0</v>
      </c>
      <c r="I81" s="113">
        <f t="shared" si="172"/>
        <v>0</v>
      </c>
      <c r="J81" s="113">
        <f t="shared" si="172"/>
        <v>0</v>
      </c>
      <c r="K81" s="113">
        <f t="shared" si="172"/>
        <v>0</v>
      </c>
      <c r="L81" s="45"/>
      <c r="M81" s="46"/>
      <c r="N81" s="45"/>
      <c r="O81" s="113">
        <f t="shared" ref="O81:W81" si="173">SUM(O75:O80)</f>
        <v>0</v>
      </c>
      <c r="P81" s="113">
        <f t="shared" si="173"/>
        <v>0</v>
      </c>
      <c r="Q81" s="113">
        <f t="shared" si="173"/>
        <v>0</v>
      </c>
      <c r="R81" s="113">
        <f t="shared" si="173"/>
        <v>0</v>
      </c>
      <c r="S81" s="113">
        <f t="shared" si="173"/>
        <v>0</v>
      </c>
      <c r="T81" s="113">
        <f t="shared" si="173"/>
        <v>0</v>
      </c>
      <c r="U81" s="113">
        <f t="shared" si="173"/>
        <v>0</v>
      </c>
      <c r="V81" s="113">
        <f t="shared" si="173"/>
        <v>0</v>
      </c>
      <c r="W81" s="113">
        <f t="shared" si="173"/>
        <v>0</v>
      </c>
      <c r="X81" s="46"/>
      <c r="Y81" s="113">
        <f t="shared" ref="Y81:AA81" si="174">SUM(Y75:Y80)</f>
        <v>0</v>
      </c>
      <c r="Z81" s="113">
        <f t="shared" si="174"/>
        <v>0</v>
      </c>
      <c r="AA81" s="113">
        <f t="shared" si="174"/>
        <v>0</v>
      </c>
      <c r="AB81" s="45"/>
      <c r="AC81" s="46"/>
      <c r="AD81" s="45"/>
      <c r="AE81" s="113">
        <f t="shared" ref="AE81:AM81" si="175">SUM(AE75:AE80)</f>
        <v>0</v>
      </c>
      <c r="AF81" s="113">
        <f t="shared" si="175"/>
        <v>0</v>
      </c>
      <c r="AG81" s="113">
        <f t="shared" si="175"/>
        <v>0</v>
      </c>
      <c r="AH81" s="113">
        <f t="shared" si="175"/>
        <v>0</v>
      </c>
      <c r="AI81" s="113">
        <f t="shared" si="175"/>
        <v>0</v>
      </c>
      <c r="AJ81" s="113">
        <f t="shared" si="175"/>
        <v>0</v>
      </c>
      <c r="AK81" s="113">
        <f t="shared" si="175"/>
        <v>0</v>
      </c>
      <c r="AL81" s="113">
        <f t="shared" si="175"/>
        <v>0</v>
      </c>
      <c r="AM81" s="113">
        <f t="shared" si="175"/>
        <v>0</v>
      </c>
      <c r="AN81" s="46"/>
      <c r="AO81" s="113">
        <f t="shared" ref="AO81:AQ81" si="176">SUM(AO75:AO80)</f>
        <v>0</v>
      </c>
      <c r="AP81" s="113">
        <f t="shared" si="176"/>
        <v>0</v>
      </c>
      <c r="AQ81" s="113">
        <f t="shared" si="176"/>
        <v>0</v>
      </c>
      <c r="AR81" s="7"/>
      <c r="AS81" s="46"/>
      <c r="AT81" s="46"/>
    </row>
    <row r="82" spans="1:46" x14ac:dyDescent="0.4">
      <c r="A82" s="20">
        <f t="shared" si="5"/>
        <v>74</v>
      </c>
      <c r="E82" s="7"/>
      <c r="F82" s="7"/>
      <c r="G82" s="7"/>
      <c r="H82" s="7"/>
      <c r="I82" s="7"/>
      <c r="J82" s="7"/>
      <c r="K82" s="7"/>
      <c r="L82" s="7"/>
      <c r="M82" s="46"/>
      <c r="N82" s="7"/>
      <c r="O82" s="7"/>
      <c r="P82" s="7"/>
      <c r="Q82" s="7"/>
      <c r="R82" s="7"/>
      <c r="S82" s="7"/>
      <c r="T82" s="7"/>
      <c r="U82" s="7"/>
      <c r="V82" s="7"/>
      <c r="W82" s="7"/>
      <c r="X82" s="46"/>
      <c r="Y82" s="7"/>
      <c r="Z82" s="7"/>
      <c r="AA82" s="7"/>
      <c r="AB82" s="7"/>
      <c r="AC82" s="46"/>
      <c r="AD82" s="7"/>
      <c r="AE82" s="7"/>
      <c r="AF82" s="7"/>
      <c r="AG82" s="7"/>
      <c r="AH82" s="7"/>
      <c r="AI82" s="7"/>
      <c r="AJ82" s="7"/>
      <c r="AK82" s="7"/>
      <c r="AL82" s="7"/>
      <c r="AM82" s="7"/>
      <c r="AN82" s="46"/>
      <c r="AO82" s="7"/>
      <c r="AP82" s="7"/>
      <c r="AQ82" s="7"/>
      <c r="AR82" s="7"/>
      <c r="AS82" s="46"/>
      <c r="AT82" s="46"/>
    </row>
    <row r="83" spans="1:46" ht="15" thickBot="1" x14ac:dyDescent="0.45">
      <c r="A83" s="20">
        <f t="shared" si="5"/>
        <v>75</v>
      </c>
      <c r="B83" t="s">
        <v>1139</v>
      </c>
      <c r="E83" s="52">
        <f>E72+E81</f>
        <v>0</v>
      </c>
      <c r="F83" s="7"/>
      <c r="G83" s="52">
        <f t="shared" ref="G83:K83" si="177">G72+G81</f>
        <v>0</v>
      </c>
      <c r="H83" s="52">
        <f t="shared" si="177"/>
        <v>0</v>
      </c>
      <c r="I83" s="52">
        <f t="shared" si="177"/>
        <v>0</v>
      </c>
      <c r="J83" s="52">
        <f t="shared" si="177"/>
        <v>0</v>
      </c>
      <c r="K83" s="52">
        <f t="shared" si="177"/>
        <v>0</v>
      </c>
      <c r="L83" s="7"/>
      <c r="M83" s="46"/>
      <c r="N83" s="7"/>
      <c r="O83" s="52">
        <f t="shared" ref="O83:W83" si="178">O72+O81</f>
        <v>0</v>
      </c>
      <c r="P83" s="52">
        <f t="shared" si="178"/>
        <v>0</v>
      </c>
      <c r="Q83" s="52">
        <f t="shared" si="178"/>
        <v>0</v>
      </c>
      <c r="R83" s="52">
        <f t="shared" si="178"/>
        <v>0</v>
      </c>
      <c r="S83" s="52">
        <f t="shared" si="178"/>
        <v>0</v>
      </c>
      <c r="T83" s="52">
        <f t="shared" si="178"/>
        <v>0</v>
      </c>
      <c r="U83" s="52">
        <f t="shared" si="178"/>
        <v>0</v>
      </c>
      <c r="V83" s="52">
        <f t="shared" si="178"/>
        <v>0</v>
      </c>
      <c r="W83" s="52">
        <f t="shared" si="178"/>
        <v>0</v>
      </c>
      <c r="X83" s="46"/>
      <c r="Y83" s="52">
        <f t="shared" ref="Y83:AA83" si="179">Y72+Y81</f>
        <v>0</v>
      </c>
      <c r="Z83" s="52">
        <f t="shared" si="179"/>
        <v>0</v>
      </c>
      <c r="AA83" s="52">
        <f t="shared" si="179"/>
        <v>0</v>
      </c>
      <c r="AB83" s="7"/>
      <c r="AC83" s="46"/>
      <c r="AD83" s="7"/>
      <c r="AE83" s="52">
        <f t="shared" ref="AE83:AM83" si="180">AE72+AE81</f>
        <v>0</v>
      </c>
      <c r="AF83" s="52">
        <f t="shared" si="180"/>
        <v>0</v>
      </c>
      <c r="AG83" s="52">
        <f t="shared" si="180"/>
        <v>0</v>
      </c>
      <c r="AH83" s="52">
        <f t="shared" si="180"/>
        <v>0</v>
      </c>
      <c r="AI83" s="52">
        <f t="shared" si="180"/>
        <v>0</v>
      </c>
      <c r="AJ83" s="52">
        <f t="shared" si="180"/>
        <v>0</v>
      </c>
      <c r="AK83" s="52">
        <f t="shared" si="180"/>
        <v>0</v>
      </c>
      <c r="AL83" s="52">
        <f t="shared" si="180"/>
        <v>0</v>
      </c>
      <c r="AM83" s="52">
        <f t="shared" si="180"/>
        <v>0</v>
      </c>
      <c r="AN83" s="46"/>
      <c r="AO83" s="52">
        <f t="shared" ref="AO83:AQ83" si="181">AO72+AO81</f>
        <v>0</v>
      </c>
      <c r="AP83" s="52">
        <f t="shared" si="181"/>
        <v>0</v>
      </c>
      <c r="AQ83" s="52">
        <f t="shared" si="181"/>
        <v>0</v>
      </c>
      <c r="AR83" s="7"/>
      <c r="AS83" s="46"/>
      <c r="AT83" s="46"/>
    </row>
    <row r="84" spans="1:46" ht="15" thickTop="1" x14ac:dyDescent="0.4">
      <c r="A84" s="20">
        <f t="shared" si="5"/>
        <v>76</v>
      </c>
      <c r="E84" s="7"/>
      <c r="F84" s="7"/>
      <c r="G84" s="7"/>
      <c r="H84" s="7"/>
      <c r="I84" s="7"/>
      <c r="J84" s="7"/>
      <c r="K84" s="7"/>
      <c r="L84" s="7"/>
      <c r="M84" s="46"/>
      <c r="N84" s="7"/>
      <c r="O84" s="7"/>
      <c r="P84" s="7"/>
      <c r="Q84" s="7"/>
      <c r="R84" s="7"/>
      <c r="S84" s="7"/>
      <c r="T84" s="7"/>
      <c r="U84" s="7"/>
      <c r="V84" s="7"/>
      <c r="W84" s="7"/>
      <c r="X84" s="46"/>
      <c r="Y84" s="7"/>
      <c r="Z84" s="7"/>
      <c r="AA84" s="7"/>
      <c r="AB84" s="7"/>
      <c r="AC84" s="46"/>
      <c r="AD84" s="7"/>
      <c r="AE84" s="7"/>
      <c r="AF84" s="7"/>
      <c r="AG84" s="7"/>
      <c r="AH84" s="7"/>
      <c r="AI84" s="7"/>
      <c r="AJ84" s="7"/>
      <c r="AK84" s="7"/>
      <c r="AL84" s="7"/>
      <c r="AM84" s="7"/>
      <c r="AN84" s="46"/>
      <c r="AO84" s="7"/>
      <c r="AP84" s="7"/>
      <c r="AQ84" s="7"/>
      <c r="AR84" s="7"/>
      <c r="AS84" s="46"/>
      <c r="AT84" s="46"/>
    </row>
    <row r="85" spans="1:46" x14ac:dyDescent="0.4">
      <c r="A85" s="20">
        <f t="shared" si="5"/>
        <v>77</v>
      </c>
      <c r="B85" s="21" t="s">
        <v>1351</v>
      </c>
      <c r="C85" s="21"/>
      <c r="E85" s="7"/>
      <c r="F85" s="7"/>
      <c r="G85" s="7"/>
      <c r="H85" s="7"/>
      <c r="I85" s="7"/>
      <c r="J85" s="7"/>
      <c r="K85" s="7"/>
      <c r="L85" s="7"/>
      <c r="M85" s="46"/>
      <c r="N85" s="7"/>
      <c r="O85" s="7"/>
      <c r="P85" s="7"/>
      <c r="Q85" s="7"/>
      <c r="R85" s="7"/>
      <c r="S85" s="7"/>
      <c r="T85" s="7"/>
      <c r="U85" s="7"/>
      <c r="V85" s="7"/>
      <c r="W85" s="7"/>
      <c r="X85" s="46"/>
      <c r="Y85" s="7"/>
      <c r="Z85" s="7"/>
      <c r="AA85" s="7"/>
      <c r="AB85" s="7"/>
      <c r="AC85" s="46"/>
      <c r="AD85" s="7"/>
      <c r="AE85" s="7"/>
      <c r="AF85" s="7"/>
      <c r="AG85" s="7"/>
      <c r="AH85" s="7"/>
      <c r="AI85" s="7"/>
      <c r="AJ85" s="7"/>
      <c r="AK85" s="7"/>
      <c r="AL85" s="7"/>
      <c r="AM85" s="7"/>
      <c r="AN85" s="46"/>
      <c r="AO85" s="7"/>
      <c r="AP85" s="7"/>
      <c r="AQ85" s="7"/>
      <c r="AR85" s="7"/>
      <c r="AS85" s="46"/>
      <c r="AT85" s="46"/>
    </row>
    <row r="86" spans="1:46" x14ac:dyDescent="0.4">
      <c r="A86" s="20">
        <f t="shared" ref="A86:A149" si="182">+A85+1</f>
        <v>78</v>
      </c>
      <c r="B86" s="6">
        <v>558.13</v>
      </c>
      <c r="C86" t="s">
        <v>364</v>
      </c>
      <c r="D86" t="s">
        <v>1357</v>
      </c>
      <c r="E86" s="15">
        <f>'Form 1 WP'!W118</f>
        <v>0</v>
      </c>
      <c r="F86" s="7">
        <v>101</v>
      </c>
      <c r="G86" s="7">
        <f>VLOOKUP($F86,AF!$B$43:$M$84,G$9)*$E86</f>
        <v>0</v>
      </c>
      <c r="H86" s="7">
        <f>VLOOKUP($F86,AF!$B$43:$M$84,H$9)*$E86</f>
        <v>0</v>
      </c>
      <c r="I86" s="7">
        <f>VLOOKUP($F86,AF!$B$43:$M$84,I$9)*$E86</f>
        <v>0</v>
      </c>
      <c r="J86" s="7">
        <f>VLOOKUP($F86,AF!$B$43:$M$84,J$9)*$E86</f>
        <v>0</v>
      </c>
      <c r="K86" s="7">
        <f t="shared" ref="K86" si="183">E86-SUM(G86:J86)</f>
        <v>0</v>
      </c>
      <c r="L86" s="45">
        <f t="shared" ref="L86" si="184">$E86-SUM(G86:K86)</f>
        <v>0</v>
      </c>
      <c r="M86" s="46"/>
      <c r="N86" s="7">
        <v>206</v>
      </c>
      <c r="O86" s="7">
        <f>VLOOKUP($N86,AF!$B$43:$M$84,O$9)*$G86</f>
        <v>0</v>
      </c>
      <c r="P86" s="7">
        <f>VLOOKUP($N86,AF!$B$43:$M$84,P$9)*$G86</f>
        <v>0</v>
      </c>
      <c r="Q86" s="7">
        <f>VLOOKUP($N86,AF!$B$43:$M$84,Q$9)*$H86</f>
        <v>0</v>
      </c>
      <c r="R86" s="7">
        <f>VLOOKUP($N86,AF!$B$43:$M$84,R$9)*$H86</f>
        <v>0</v>
      </c>
      <c r="S86" s="7">
        <f>VLOOKUP($N86,AF!$B$43:$M$84,S$9)*$I86</f>
        <v>0</v>
      </c>
      <c r="T86" s="7">
        <f>VLOOKUP($N86,AF!$B$43:$M$84,T$9)*$I86</f>
        <v>0</v>
      </c>
      <c r="U86" s="7">
        <f>VLOOKUP($N86,AF!$B$43:$M$84,U$9)*$J86</f>
        <v>0</v>
      </c>
      <c r="V86" s="7">
        <f>VLOOKUP($N86,AF!$B$43:$M$84,V$9)*$J86</f>
        <v>0</v>
      </c>
      <c r="W86" s="7">
        <f t="shared" ref="W86" si="185">E86-SUM(O86:V86)</f>
        <v>0</v>
      </c>
      <c r="X86" s="46"/>
      <c r="Y86" s="7">
        <f t="shared" ref="Y86" si="186">+O86+Q86+S86+U86</f>
        <v>0</v>
      </c>
      <c r="Z86" s="7">
        <f t="shared" ref="Z86" si="187">+P86+R86+T86+V86</f>
        <v>0</v>
      </c>
      <c r="AA86" s="7">
        <f t="shared" ref="AA86" si="188">+Z86+Y86+W86</f>
        <v>0</v>
      </c>
      <c r="AB86" s="45">
        <f t="shared" ref="AB86" si="189">$E86-AA86</f>
        <v>0</v>
      </c>
      <c r="AC86" s="46"/>
      <c r="AD86" s="45">
        <v>302</v>
      </c>
      <c r="AE86" s="7">
        <f>VLOOKUP($AD86,AF!$B$43:$M$84,AE$9)*$O86</f>
        <v>0</v>
      </c>
      <c r="AF86" s="7">
        <f>VLOOKUP($AD86,AF!$B$43:$M$84,AF$9)*$P86</f>
        <v>0</v>
      </c>
      <c r="AG86" s="7">
        <f>VLOOKUP($AD86,AF!$B$43:$M$84,AG$9)*$Q86</f>
        <v>0</v>
      </c>
      <c r="AH86" s="7">
        <f>VLOOKUP($AD86,AF!$B$43:$M$84,AH$9)*$R86</f>
        <v>0</v>
      </c>
      <c r="AI86" s="7">
        <f>VLOOKUP($AD86,AF!$B$43:$M$84,AI$9)*$S86</f>
        <v>0</v>
      </c>
      <c r="AJ86" s="7">
        <f>VLOOKUP($AD86,AF!$B$43:$M$84,AJ$9)*$T86</f>
        <v>0</v>
      </c>
      <c r="AK86" s="7">
        <f>VLOOKUP($AD86,AF!$B$43:$M$84,AK$9)*$U86</f>
        <v>0</v>
      </c>
      <c r="AL86" s="7">
        <f>VLOOKUP($AD86,AF!$B$43:$M$84,AL$9)*$V86</f>
        <v>0</v>
      </c>
      <c r="AM86" s="7">
        <f t="shared" ref="AM86" si="190">E86-SUM(AE86:AL86)</f>
        <v>0</v>
      </c>
      <c r="AN86" s="46"/>
      <c r="AO86" s="7">
        <f t="shared" ref="AO86" si="191">+AE86+AG86+AI86+AK86</f>
        <v>0</v>
      </c>
      <c r="AP86" s="7">
        <f t="shared" ref="AP86" si="192">+AF86+AH86+AJ86+AL86</f>
        <v>0</v>
      </c>
      <c r="AQ86" s="7">
        <f t="shared" ref="AQ86" si="193">+AP86+AO86+AM86</f>
        <v>0</v>
      </c>
      <c r="AR86" s="7"/>
      <c r="AS86" s="46"/>
      <c r="AT86" s="46"/>
    </row>
    <row r="87" spans="1:46" x14ac:dyDescent="0.4">
      <c r="A87" s="20">
        <f t="shared" si="182"/>
        <v>79</v>
      </c>
      <c r="B87" s="6">
        <f>B86+0.01</f>
        <v>558.14</v>
      </c>
      <c r="C87" t="s">
        <v>1352</v>
      </c>
      <c r="D87" t="s">
        <v>1358</v>
      </c>
      <c r="E87" s="15">
        <f>'Form 1 WP'!W119</f>
        <v>0</v>
      </c>
      <c r="F87" s="7">
        <v>101</v>
      </c>
      <c r="G87" s="7">
        <f>VLOOKUP($F87,AF!$B$43:$M$84,G$9)*$E87</f>
        <v>0</v>
      </c>
      <c r="H87" s="7">
        <f>VLOOKUP($F87,AF!$B$43:$M$84,H$9)*$E87</f>
        <v>0</v>
      </c>
      <c r="I87" s="7">
        <f>VLOOKUP($F87,AF!$B$43:$M$84,I$9)*$E87</f>
        <v>0</v>
      </c>
      <c r="J87" s="7">
        <f>VLOOKUP($F87,AF!$B$43:$M$84,J$9)*$E87</f>
        <v>0</v>
      </c>
      <c r="K87" s="7">
        <f t="shared" ref="K87:K88" si="194">E87-SUM(G87:J87)</f>
        <v>0</v>
      </c>
      <c r="L87" s="45">
        <f t="shared" ref="L87:L88" si="195">$E87-SUM(G87:K87)</f>
        <v>0</v>
      </c>
      <c r="M87" s="46"/>
      <c r="N87" s="7">
        <v>206</v>
      </c>
      <c r="O87" s="7">
        <f>VLOOKUP($N87,AF!$B$43:$M$84,O$9)*$G87</f>
        <v>0</v>
      </c>
      <c r="P87" s="7">
        <f>VLOOKUP($N87,AF!$B$43:$M$84,P$9)*$G87</f>
        <v>0</v>
      </c>
      <c r="Q87" s="7">
        <f>VLOOKUP($N87,AF!$B$43:$M$84,Q$9)*$H87</f>
        <v>0</v>
      </c>
      <c r="R87" s="7">
        <f>VLOOKUP($N87,AF!$B$43:$M$84,R$9)*$H87</f>
        <v>0</v>
      </c>
      <c r="S87" s="7">
        <f>VLOOKUP($N87,AF!$B$43:$M$84,S$9)*$I87</f>
        <v>0</v>
      </c>
      <c r="T87" s="7">
        <f>VLOOKUP($N87,AF!$B$43:$M$84,T$9)*$I87</f>
        <v>0</v>
      </c>
      <c r="U87" s="7">
        <f>VLOOKUP($N87,AF!$B$43:$M$84,U$9)*$J87</f>
        <v>0</v>
      </c>
      <c r="V87" s="7">
        <f>VLOOKUP($N87,AF!$B$43:$M$84,V$9)*$J87</f>
        <v>0</v>
      </c>
      <c r="W87" s="7">
        <f t="shared" ref="W87:W88" si="196">E87-SUM(O87:V87)</f>
        <v>0</v>
      </c>
      <c r="X87" s="46"/>
      <c r="Y87" s="7">
        <f t="shared" ref="Y87:Y88" si="197">+O87+Q87+S87+U87</f>
        <v>0</v>
      </c>
      <c r="Z87" s="7">
        <f t="shared" ref="Z87:Z88" si="198">+P87+R87+T87+V87</f>
        <v>0</v>
      </c>
      <c r="AA87" s="7">
        <f t="shared" ref="AA87:AA88" si="199">+Z87+Y87+W87</f>
        <v>0</v>
      </c>
      <c r="AB87" s="45">
        <f t="shared" ref="AB87:AB88" si="200">$E87-AA87</f>
        <v>0</v>
      </c>
      <c r="AC87" s="46"/>
      <c r="AD87" s="45">
        <v>302</v>
      </c>
      <c r="AE87" s="7">
        <f>VLOOKUP($AD87,AF!$B$43:$M$84,AE$9)*$O87</f>
        <v>0</v>
      </c>
      <c r="AF87" s="7">
        <f>VLOOKUP($AD87,AF!$B$43:$M$84,AF$9)*$P87</f>
        <v>0</v>
      </c>
      <c r="AG87" s="7">
        <f>VLOOKUP($AD87,AF!$B$43:$M$84,AG$9)*$Q87</f>
        <v>0</v>
      </c>
      <c r="AH87" s="7">
        <f>VLOOKUP($AD87,AF!$B$43:$M$84,AH$9)*$R87</f>
        <v>0</v>
      </c>
      <c r="AI87" s="7">
        <f>VLOOKUP($AD87,AF!$B$43:$M$84,AI$9)*$S87</f>
        <v>0</v>
      </c>
      <c r="AJ87" s="7">
        <f>VLOOKUP($AD87,AF!$B$43:$M$84,AJ$9)*$T87</f>
        <v>0</v>
      </c>
      <c r="AK87" s="7">
        <f>VLOOKUP($AD87,AF!$B$43:$M$84,AK$9)*$U87</f>
        <v>0</v>
      </c>
      <c r="AL87" s="7">
        <f>VLOOKUP($AD87,AF!$B$43:$M$84,AL$9)*$V87</f>
        <v>0</v>
      </c>
      <c r="AM87" s="7">
        <f t="shared" ref="AM87:AM88" si="201">E87-SUM(AE87:AL87)</f>
        <v>0</v>
      </c>
      <c r="AN87" s="46"/>
      <c r="AO87" s="7">
        <f t="shared" ref="AO87:AO88" si="202">+AE87+AG87+AI87+AK87</f>
        <v>0</v>
      </c>
      <c r="AP87" s="7">
        <f t="shared" ref="AP87:AP88" si="203">+AF87+AH87+AJ87+AL87</f>
        <v>0</v>
      </c>
      <c r="AQ87" s="7">
        <f t="shared" ref="AQ87:AQ88" si="204">+AP87+AO87+AM87</f>
        <v>0</v>
      </c>
      <c r="AR87" s="7"/>
      <c r="AS87" s="46"/>
      <c r="AT87" s="46"/>
    </row>
    <row r="88" spans="1:46" x14ac:dyDescent="0.4">
      <c r="A88" s="20">
        <f t="shared" si="182"/>
        <v>80</v>
      </c>
      <c r="B88" s="6">
        <v>558.16</v>
      </c>
      <c r="C88" t="s">
        <v>61</v>
      </c>
      <c r="D88" t="s">
        <v>1359</v>
      </c>
      <c r="E88" s="15">
        <f>'Form 1 WP'!W120</f>
        <v>0</v>
      </c>
      <c r="F88" s="7">
        <v>101</v>
      </c>
      <c r="G88" s="7">
        <f>VLOOKUP($F88,AF!$B$43:$M$84,G$9)*$E88</f>
        <v>0</v>
      </c>
      <c r="H88" s="7">
        <f>VLOOKUP($F88,AF!$B$43:$M$84,H$9)*$E88</f>
        <v>0</v>
      </c>
      <c r="I88" s="7">
        <f>VLOOKUP($F88,AF!$B$43:$M$84,I$9)*$E88</f>
        <v>0</v>
      </c>
      <c r="J88" s="7">
        <f>VLOOKUP($F88,AF!$B$43:$M$84,J$9)*$E88</f>
        <v>0</v>
      </c>
      <c r="K88" s="7">
        <f t="shared" si="194"/>
        <v>0</v>
      </c>
      <c r="L88" s="45">
        <f t="shared" si="195"/>
        <v>0</v>
      </c>
      <c r="M88" s="46"/>
      <c r="N88" s="7">
        <v>206</v>
      </c>
      <c r="O88" s="7">
        <f>VLOOKUP($N88,AF!$B$43:$M$84,O$9)*$G88</f>
        <v>0</v>
      </c>
      <c r="P88" s="7">
        <f>VLOOKUP($N88,AF!$B$43:$M$84,P$9)*$G88</f>
        <v>0</v>
      </c>
      <c r="Q88" s="7">
        <f>VLOOKUP($N88,AF!$B$43:$M$84,Q$9)*$H88</f>
        <v>0</v>
      </c>
      <c r="R88" s="7">
        <f>VLOOKUP($N88,AF!$B$43:$M$84,R$9)*$H88</f>
        <v>0</v>
      </c>
      <c r="S88" s="7">
        <f>VLOOKUP($N88,AF!$B$43:$M$84,S$9)*$I88</f>
        <v>0</v>
      </c>
      <c r="T88" s="7">
        <f>VLOOKUP($N88,AF!$B$43:$M$84,T$9)*$I88</f>
        <v>0</v>
      </c>
      <c r="U88" s="7">
        <f>VLOOKUP($N88,AF!$B$43:$M$84,U$9)*$J88</f>
        <v>0</v>
      </c>
      <c r="V88" s="7">
        <f>VLOOKUP($N88,AF!$B$43:$M$84,V$9)*$J88</f>
        <v>0</v>
      </c>
      <c r="W88" s="7">
        <f t="shared" si="196"/>
        <v>0</v>
      </c>
      <c r="X88" s="46"/>
      <c r="Y88" s="7">
        <f t="shared" si="197"/>
        <v>0</v>
      </c>
      <c r="Z88" s="7">
        <f t="shared" si="198"/>
        <v>0</v>
      </c>
      <c r="AA88" s="7">
        <f t="shared" si="199"/>
        <v>0</v>
      </c>
      <c r="AB88" s="45">
        <f t="shared" si="200"/>
        <v>0</v>
      </c>
      <c r="AC88" s="46"/>
      <c r="AD88" s="45">
        <v>302</v>
      </c>
      <c r="AE88" s="7">
        <f>VLOOKUP($AD88,AF!$B$43:$M$84,AE$9)*$O88</f>
        <v>0</v>
      </c>
      <c r="AF88" s="7">
        <f>VLOOKUP($AD88,AF!$B$43:$M$84,AF$9)*$P88</f>
        <v>0</v>
      </c>
      <c r="AG88" s="7">
        <f>VLOOKUP($AD88,AF!$B$43:$M$84,AG$9)*$Q88</f>
        <v>0</v>
      </c>
      <c r="AH88" s="7">
        <f>VLOOKUP($AD88,AF!$B$43:$M$84,AH$9)*$R88</f>
        <v>0</v>
      </c>
      <c r="AI88" s="7">
        <f>VLOOKUP($AD88,AF!$B$43:$M$84,AI$9)*$S88</f>
        <v>0</v>
      </c>
      <c r="AJ88" s="7">
        <f>VLOOKUP($AD88,AF!$B$43:$M$84,AJ$9)*$T88</f>
        <v>0</v>
      </c>
      <c r="AK88" s="7">
        <f>VLOOKUP($AD88,AF!$B$43:$M$84,AK$9)*$U88</f>
        <v>0</v>
      </c>
      <c r="AL88" s="7">
        <f>VLOOKUP($AD88,AF!$B$43:$M$84,AL$9)*$V88</f>
        <v>0</v>
      </c>
      <c r="AM88" s="7">
        <f t="shared" si="201"/>
        <v>0</v>
      </c>
      <c r="AN88" s="46"/>
      <c r="AO88" s="7">
        <f t="shared" si="202"/>
        <v>0</v>
      </c>
      <c r="AP88" s="7">
        <f t="shared" si="203"/>
        <v>0</v>
      </c>
      <c r="AQ88" s="7">
        <f t="shared" si="204"/>
        <v>0</v>
      </c>
      <c r="AR88" s="7"/>
      <c r="AS88" s="46"/>
      <c r="AT88" s="46"/>
    </row>
    <row r="89" spans="1:46" x14ac:dyDescent="0.4">
      <c r="A89" s="20">
        <f t="shared" si="182"/>
        <v>81</v>
      </c>
      <c r="C89" t="s">
        <v>0</v>
      </c>
      <c r="E89" s="113">
        <f>SUM(E86:E88)</f>
        <v>0</v>
      </c>
      <c r="F89" s="45"/>
      <c r="G89" s="113">
        <f t="shared" ref="G89" si="205">SUM(G86:G88)</f>
        <v>0</v>
      </c>
      <c r="H89" s="113">
        <f t="shared" ref="H89" si="206">SUM(H86:H88)</f>
        <v>0</v>
      </c>
      <c r="I89" s="113">
        <f t="shared" ref="I89" si="207">SUM(I86:I88)</f>
        <v>0</v>
      </c>
      <c r="J89" s="113">
        <f t="shared" ref="J89" si="208">SUM(J86:J88)</f>
        <v>0</v>
      </c>
      <c r="K89" s="113">
        <f t="shared" ref="K89" si="209">SUM(K86:K88)</f>
        <v>0</v>
      </c>
      <c r="L89" s="45"/>
      <c r="M89" s="46"/>
      <c r="N89" s="45"/>
      <c r="O89" s="113">
        <f t="shared" ref="O89" si="210">SUM(O86:O88)</f>
        <v>0</v>
      </c>
      <c r="P89" s="113">
        <f t="shared" ref="P89" si="211">SUM(P86:P88)</f>
        <v>0</v>
      </c>
      <c r="Q89" s="113">
        <f t="shared" ref="Q89" si="212">SUM(Q86:Q88)</f>
        <v>0</v>
      </c>
      <c r="R89" s="113">
        <f t="shared" ref="R89" si="213">SUM(R86:R88)</f>
        <v>0</v>
      </c>
      <c r="S89" s="113">
        <f t="shared" ref="S89" si="214">SUM(S86:S88)</f>
        <v>0</v>
      </c>
      <c r="T89" s="113">
        <f t="shared" ref="T89" si="215">SUM(T86:T88)</f>
        <v>0</v>
      </c>
      <c r="U89" s="113">
        <f t="shared" ref="U89" si="216">SUM(U86:U88)</f>
        <v>0</v>
      </c>
      <c r="V89" s="113">
        <f t="shared" ref="V89" si="217">SUM(V86:V88)</f>
        <v>0</v>
      </c>
      <c r="W89" s="113">
        <f t="shared" ref="W89" si="218">SUM(W86:W88)</f>
        <v>0</v>
      </c>
      <c r="X89" s="46"/>
      <c r="Y89" s="113">
        <f t="shared" ref="Y89" si="219">SUM(Y86:Y88)</f>
        <v>0</v>
      </c>
      <c r="Z89" s="113">
        <f t="shared" ref="Z89" si="220">SUM(Z86:Z88)</f>
        <v>0</v>
      </c>
      <c r="AA89" s="113">
        <f t="shared" ref="AA89" si="221">SUM(AA86:AA88)</f>
        <v>0</v>
      </c>
      <c r="AB89" s="45"/>
      <c r="AC89" s="46"/>
      <c r="AD89" s="45"/>
      <c r="AE89" s="113">
        <f t="shared" ref="AE89" si="222">SUM(AE86:AE88)</f>
        <v>0</v>
      </c>
      <c r="AF89" s="113">
        <f t="shared" ref="AF89" si="223">SUM(AF86:AF88)</f>
        <v>0</v>
      </c>
      <c r="AG89" s="113">
        <f t="shared" ref="AG89" si="224">SUM(AG86:AG88)</f>
        <v>0</v>
      </c>
      <c r="AH89" s="113">
        <f t="shared" ref="AH89" si="225">SUM(AH86:AH88)</f>
        <v>0</v>
      </c>
      <c r="AI89" s="113">
        <f t="shared" ref="AI89" si="226">SUM(AI86:AI88)</f>
        <v>0</v>
      </c>
      <c r="AJ89" s="113">
        <f t="shared" ref="AJ89" si="227">SUM(AJ86:AJ88)</f>
        <v>0</v>
      </c>
      <c r="AK89" s="113">
        <f t="shared" ref="AK89" si="228">SUM(AK86:AK88)</f>
        <v>0</v>
      </c>
      <c r="AL89" s="113">
        <f t="shared" ref="AL89" si="229">SUM(AL86:AL88)</f>
        <v>0</v>
      </c>
      <c r="AM89" s="113">
        <f t="shared" ref="AM89" si="230">SUM(AM86:AM88)</f>
        <v>0</v>
      </c>
      <c r="AN89" s="46"/>
      <c r="AO89" s="113">
        <f t="shared" ref="AO89" si="231">SUM(AO86:AO88)</f>
        <v>0</v>
      </c>
      <c r="AP89" s="113">
        <f t="shared" ref="AP89" si="232">SUM(AP86:AP88)</f>
        <v>0</v>
      </c>
      <c r="AQ89" s="113">
        <f t="shared" ref="AQ89" si="233">SUM(AQ86:AQ88)</f>
        <v>0</v>
      </c>
      <c r="AR89" s="7"/>
      <c r="AS89" s="46"/>
      <c r="AT89" s="46"/>
    </row>
    <row r="90" spans="1:46" x14ac:dyDescent="0.4">
      <c r="A90" s="20">
        <f t="shared" si="182"/>
        <v>82</v>
      </c>
      <c r="E90" s="15"/>
      <c r="F90" s="7"/>
      <c r="G90" s="7"/>
      <c r="H90" s="7"/>
      <c r="I90" s="7"/>
      <c r="J90" s="7"/>
      <c r="K90" s="7"/>
      <c r="L90" s="45"/>
      <c r="M90" s="46"/>
      <c r="N90" s="7"/>
      <c r="O90" s="7"/>
      <c r="P90" s="7"/>
      <c r="Q90" s="7"/>
      <c r="R90" s="7"/>
      <c r="S90" s="7"/>
      <c r="T90" s="7"/>
      <c r="U90" s="7"/>
      <c r="V90" s="7"/>
      <c r="W90" s="7"/>
      <c r="X90" s="46"/>
      <c r="Y90" s="7"/>
      <c r="Z90" s="7"/>
      <c r="AA90" s="7"/>
      <c r="AB90" s="45"/>
      <c r="AC90" s="46"/>
      <c r="AD90" s="45"/>
      <c r="AE90" s="7"/>
      <c r="AF90" s="7"/>
      <c r="AG90" s="7"/>
      <c r="AH90" s="7"/>
      <c r="AI90" s="7"/>
      <c r="AJ90" s="7"/>
      <c r="AK90" s="7"/>
      <c r="AL90" s="7"/>
      <c r="AM90" s="7"/>
      <c r="AN90" s="46"/>
      <c r="AO90" s="7"/>
      <c r="AP90" s="7"/>
      <c r="AQ90" s="7"/>
      <c r="AR90" s="7"/>
      <c r="AS90" s="46"/>
      <c r="AT90" s="46"/>
    </row>
    <row r="91" spans="1:46" x14ac:dyDescent="0.4">
      <c r="A91" s="20">
        <f t="shared" si="182"/>
        <v>83</v>
      </c>
      <c r="B91" s="21" t="s">
        <v>1353</v>
      </c>
      <c r="C91" s="21"/>
      <c r="E91" s="15"/>
      <c r="F91" s="7"/>
      <c r="G91" s="7"/>
      <c r="H91" s="7"/>
      <c r="I91" s="7"/>
      <c r="J91" s="7"/>
      <c r="K91" s="7"/>
      <c r="L91" s="45"/>
      <c r="M91" s="46"/>
      <c r="N91" s="7"/>
      <c r="O91" s="7"/>
      <c r="P91" s="7"/>
      <c r="Q91" s="7"/>
      <c r="R91" s="7"/>
      <c r="S91" s="7"/>
      <c r="T91" s="7"/>
      <c r="U91" s="7"/>
      <c r="V91" s="7"/>
      <c r="W91" s="7"/>
      <c r="X91" s="46"/>
      <c r="Y91" s="7"/>
      <c r="Z91" s="7"/>
      <c r="AA91" s="7"/>
      <c r="AB91" s="45"/>
      <c r="AC91" s="46"/>
      <c r="AD91" s="45"/>
      <c r="AE91" s="7"/>
      <c r="AF91" s="7"/>
      <c r="AG91" s="7"/>
      <c r="AH91" s="7"/>
      <c r="AI91" s="7"/>
      <c r="AJ91" s="7"/>
      <c r="AK91" s="7"/>
      <c r="AL91" s="7"/>
      <c r="AM91" s="7"/>
      <c r="AN91" s="46"/>
      <c r="AO91" s="7"/>
      <c r="AP91" s="7"/>
      <c r="AQ91" s="7"/>
      <c r="AR91" s="7"/>
      <c r="AS91" s="46"/>
      <c r="AT91" s="46"/>
    </row>
    <row r="92" spans="1:46" x14ac:dyDescent="0.4">
      <c r="A92" s="20">
        <f t="shared" si="182"/>
        <v>84</v>
      </c>
      <c r="B92" s="6">
        <v>558.17999999999995</v>
      </c>
      <c r="C92" t="s">
        <v>1354</v>
      </c>
      <c r="D92" t="s">
        <v>1360</v>
      </c>
      <c r="E92" s="15">
        <f>'Form 1 WP'!W123</f>
        <v>0</v>
      </c>
      <c r="F92" s="7">
        <v>101</v>
      </c>
      <c r="G92" s="7">
        <f>VLOOKUP($F92,AF!$B$43:$M$84,G$9)*$E92</f>
        <v>0</v>
      </c>
      <c r="H92" s="7">
        <f>VLOOKUP($F92,AF!$B$43:$M$84,H$9)*$E92</f>
        <v>0</v>
      </c>
      <c r="I92" s="7">
        <f>VLOOKUP($F92,AF!$B$43:$M$84,I$9)*$E92</f>
        <v>0</v>
      </c>
      <c r="J92" s="7">
        <f>VLOOKUP($F92,AF!$B$43:$M$84,J$9)*$E92</f>
        <v>0</v>
      </c>
      <c r="K92" s="7">
        <f t="shared" ref="K92:K97" si="234">E92-SUM(G92:J92)</f>
        <v>0</v>
      </c>
      <c r="L92" s="45">
        <f t="shared" ref="L92:L97" si="235">$E92-SUM(G92:K92)</f>
        <v>0</v>
      </c>
      <c r="M92" s="46"/>
      <c r="N92" s="7">
        <v>206</v>
      </c>
      <c r="O92" s="7">
        <f>VLOOKUP($N92,AF!$B$43:$M$84,O$9)*$G92</f>
        <v>0</v>
      </c>
      <c r="P92" s="7">
        <f>VLOOKUP($N92,AF!$B$43:$M$84,P$9)*$G92</f>
        <v>0</v>
      </c>
      <c r="Q92" s="7">
        <f>VLOOKUP($N92,AF!$B$43:$M$84,Q$9)*$H92</f>
        <v>0</v>
      </c>
      <c r="R92" s="7">
        <f>VLOOKUP($N92,AF!$B$43:$M$84,R$9)*$H92</f>
        <v>0</v>
      </c>
      <c r="S92" s="7">
        <f>VLOOKUP($N92,AF!$B$43:$M$84,S$9)*$I92</f>
        <v>0</v>
      </c>
      <c r="T92" s="7">
        <f>VLOOKUP($N92,AF!$B$43:$M$84,T$9)*$I92</f>
        <v>0</v>
      </c>
      <c r="U92" s="7">
        <f>VLOOKUP($N92,AF!$B$43:$M$84,U$9)*$J92</f>
        <v>0</v>
      </c>
      <c r="V92" s="7">
        <f>VLOOKUP($N92,AF!$B$43:$M$84,V$9)*$J92</f>
        <v>0</v>
      </c>
      <c r="W92" s="7">
        <f t="shared" ref="W92:W97" si="236">E92-SUM(O92:V92)</f>
        <v>0</v>
      </c>
      <c r="X92" s="46"/>
      <c r="Y92" s="7">
        <f t="shared" ref="Y92:Y97" si="237">+O92+Q92+S92+U92</f>
        <v>0</v>
      </c>
      <c r="Z92" s="7">
        <f t="shared" ref="Z92:Z97" si="238">+P92+R92+T92+V92</f>
        <v>0</v>
      </c>
      <c r="AA92" s="7">
        <f t="shared" ref="AA92:AA97" si="239">+Z92+Y92+W92</f>
        <v>0</v>
      </c>
      <c r="AB92" s="45">
        <f t="shared" ref="AB92:AB97" si="240">$E92-AA92</f>
        <v>0</v>
      </c>
      <c r="AC92" s="46"/>
      <c r="AD92" s="45">
        <v>302</v>
      </c>
      <c r="AE92" s="7">
        <f>VLOOKUP($AD92,AF!$B$43:$M$84,AE$9)*$O92</f>
        <v>0</v>
      </c>
      <c r="AF92" s="7">
        <f>VLOOKUP($AD92,AF!$B$43:$M$84,AF$9)*$P92</f>
        <v>0</v>
      </c>
      <c r="AG92" s="7">
        <f>VLOOKUP($AD92,AF!$B$43:$M$84,AG$9)*$Q92</f>
        <v>0</v>
      </c>
      <c r="AH92" s="7">
        <f>VLOOKUP($AD92,AF!$B$43:$M$84,AH$9)*$R92</f>
        <v>0</v>
      </c>
      <c r="AI92" s="7">
        <f>VLOOKUP($AD92,AF!$B$43:$M$84,AI$9)*$S92</f>
        <v>0</v>
      </c>
      <c r="AJ92" s="7">
        <f>VLOOKUP($AD92,AF!$B$43:$M$84,AJ$9)*$T92</f>
        <v>0</v>
      </c>
      <c r="AK92" s="7">
        <f>VLOOKUP($AD92,AF!$B$43:$M$84,AK$9)*$U92</f>
        <v>0</v>
      </c>
      <c r="AL92" s="7">
        <f>VLOOKUP($AD92,AF!$B$43:$M$84,AL$9)*$V92</f>
        <v>0</v>
      </c>
      <c r="AM92" s="7">
        <f t="shared" ref="AM92:AM97" si="241">E92-SUM(AE92:AL92)</f>
        <v>0</v>
      </c>
      <c r="AN92" s="46"/>
      <c r="AO92" s="7">
        <f t="shared" ref="AO92:AO97" si="242">+AE92+AG92+AI92+AK92</f>
        <v>0</v>
      </c>
      <c r="AP92" s="7">
        <f t="shared" ref="AP92:AP97" si="243">+AF92+AH92+AJ92+AL92</f>
        <v>0</v>
      </c>
      <c r="AQ92" s="7">
        <f t="shared" ref="AQ92:AQ97" si="244">+AP92+AO92+AM92</f>
        <v>0</v>
      </c>
      <c r="AR92" s="7"/>
      <c r="AS92" s="46"/>
      <c r="AT92" s="46"/>
    </row>
    <row r="93" spans="1:46" x14ac:dyDescent="0.4">
      <c r="A93" s="20">
        <f t="shared" si="182"/>
        <v>85</v>
      </c>
      <c r="B93" s="6">
        <v>558.19000000000005</v>
      </c>
      <c r="C93" t="s">
        <v>1355</v>
      </c>
      <c r="D93" t="s">
        <v>1361</v>
      </c>
      <c r="E93" s="15">
        <f>'Form 1 WP'!W124</f>
        <v>0</v>
      </c>
      <c r="F93" s="7">
        <v>101</v>
      </c>
      <c r="G93" s="7">
        <f>VLOOKUP($F93,AF!$B$43:$M$84,G$9)*$E93</f>
        <v>0</v>
      </c>
      <c r="H93" s="7">
        <f>VLOOKUP($F93,AF!$B$43:$M$84,H$9)*$E93</f>
        <v>0</v>
      </c>
      <c r="I93" s="7">
        <f>VLOOKUP($F93,AF!$B$43:$M$84,I$9)*$E93</f>
        <v>0</v>
      </c>
      <c r="J93" s="7">
        <f>VLOOKUP($F93,AF!$B$43:$M$84,J$9)*$E93</f>
        <v>0</v>
      </c>
      <c r="K93" s="7">
        <f t="shared" si="234"/>
        <v>0</v>
      </c>
      <c r="L93" s="45">
        <f t="shared" si="235"/>
        <v>0</v>
      </c>
      <c r="M93" s="46"/>
      <c r="N93" s="7">
        <v>206</v>
      </c>
      <c r="O93" s="7">
        <f>VLOOKUP($N93,AF!$B$43:$M$84,O$9)*$G93</f>
        <v>0</v>
      </c>
      <c r="P93" s="7">
        <f>VLOOKUP($N93,AF!$B$43:$M$84,P$9)*$G93</f>
        <v>0</v>
      </c>
      <c r="Q93" s="7">
        <f>VLOOKUP($N93,AF!$B$43:$M$84,Q$9)*$H93</f>
        <v>0</v>
      </c>
      <c r="R93" s="7">
        <f>VLOOKUP($N93,AF!$B$43:$M$84,R$9)*$H93</f>
        <v>0</v>
      </c>
      <c r="S93" s="7">
        <f>VLOOKUP($N93,AF!$B$43:$M$84,S$9)*$I93</f>
        <v>0</v>
      </c>
      <c r="T93" s="7">
        <f>VLOOKUP($N93,AF!$B$43:$M$84,T$9)*$I93</f>
        <v>0</v>
      </c>
      <c r="U93" s="7">
        <f>VLOOKUP($N93,AF!$B$43:$M$84,U$9)*$J93</f>
        <v>0</v>
      </c>
      <c r="V93" s="7">
        <f>VLOOKUP($N93,AF!$B$43:$M$84,V$9)*$J93</f>
        <v>0</v>
      </c>
      <c r="W93" s="7">
        <f t="shared" si="236"/>
        <v>0</v>
      </c>
      <c r="X93" s="46"/>
      <c r="Y93" s="7">
        <f t="shared" si="237"/>
        <v>0</v>
      </c>
      <c r="Z93" s="7">
        <f t="shared" si="238"/>
        <v>0</v>
      </c>
      <c r="AA93" s="7">
        <f t="shared" si="239"/>
        <v>0</v>
      </c>
      <c r="AB93" s="45">
        <f t="shared" si="240"/>
        <v>0</v>
      </c>
      <c r="AC93" s="46"/>
      <c r="AD93" s="45">
        <v>302</v>
      </c>
      <c r="AE93" s="7">
        <f>VLOOKUP($AD93,AF!$B$43:$M$84,AE$9)*$O93</f>
        <v>0</v>
      </c>
      <c r="AF93" s="7">
        <f>VLOOKUP($AD93,AF!$B$43:$M$84,AF$9)*$P93</f>
        <v>0</v>
      </c>
      <c r="AG93" s="7">
        <f>VLOOKUP($AD93,AF!$B$43:$M$84,AG$9)*$Q93</f>
        <v>0</v>
      </c>
      <c r="AH93" s="7">
        <f>VLOOKUP($AD93,AF!$B$43:$M$84,AH$9)*$R93</f>
        <v>0</v>
      </c>
      <c r="AI93" s="7">
        <f>VLOOKUP($AD93,AF!$B$43:$M$84,AI$9)*$S93</f>
        <v>0</v>
      </c>
      <c r="AJ93" s="7">
        <f>VLOOKUP($AD93,AF!$B$43:$M$84,AJ$9)*$T93</f>
        <v>0</v>
      </c>
      <c r="AK93" s="7">
        <f>VLOOKUP($AD93,AF!$B$43:$M$84,AK$9)*$U93</f>
        <v>0</v>
      </c>
      <c r="AL93" s="7">
        <f>VLOOKUP($AD93,AF!$B$43:$M$84,AL$9)*$V93</f>
        <v>0</v>
      </c>
      <c r="AM93" s="7">
        <f t="shared" si="241"/>
        <v>0</v>
      </c>
      <c r="AN93" s="46"/>
      <c r="AO93" s="7">
        <f t="shared" si="242"/>
        <v>0</v>
      </c>
      <c r="AP93" s="7">
        <f t="shared" si="243"/>
        <v>0</v>
      </c>
      <c r="AQ93" s="7">
        <f t="shared" si="244"/>
        <v>0</v>
      </c>
      <c r="AR93" s="7"/>
      <c r="AS93" s="46"/>
      <c r="AT93" s="46"/>
    </row>
    <row r="94" spans="1:46" x14ac:dyDescent="0.4">
      <c r="A94" s="20">
        <f t="shared" si="182"/>
        <v>86</v>
      </c>
      <c r="B94" s="190">
        <v>558.20000000000005</v>
      </c>
      <c r="C94" t="s">
        <v>381</v>
      </c>
      <c r="D94" t="s">
        <v>1362</v>
      </c>
      <c r="E94" s="15">
        <f>'Form 1 WP'!W125</f>
        <v>0</v>
      </c>
      <c r="F94" s="7">
        <v>101</v>
      </c>
      <c r="G94" s="7">
        <f>VLOOKUP($F94,AF!$B$43:$M$84,G$9)*$E94</f>
        <v>0</v>
      </c>
      <c r="H94" s="7">
        <f>VLOOKUP($F94,AF!$B$43:$M$84,H$9)*$E94</f>
        <v>0</v>
      </c>
      <c r="I94" s="7">
        <f>VLOOKUP($F94,AF!$B$43:$M$84,I$9)*$E94</f>
        <v>0</v>
      </c>
      <c r="J94" s="7">
        <f>VLOOKUP($F94,AF!$B$43:$M$84,J$9)*$E94</f>
        <v>0</v>
      </c>
      <c r="K94" s="7">
        <f t="shared" si="234"/>
        <v>0</v>
      </c>
      <c r="L94" s="45">
        <f t="shared" si="235"/>
        <v>0</v>
      </c>
      <c r="M94" s="46"/>
      <c r="N94" s="7">
        <v>206</v>
      </c>
      <c r="O94" s="7">
        <f>VLOOKUP($N94,AF!$B$43:$M$84,O$9)*$G94</f>
        <v>0</v>
      </c>
      <c r="P94" s="7">
        <f>VLOOKUP($N94,AF!$B$43:$M$84,P$9)*$G94</f>
        <v>0</v>
      </c>
      <c r="Q94" s="7">
        <f>VLOOKUP($N94,AF!$B$43:$M$84,Q$9)*$H94</f>
        <v>0</v>
      </c>
      <c r="R94" s="7">
        <f>VLOOKUP($N94,AF!$B$43:$M$84,R$9)*$H94</f>
        <v>0</v>
      </c>
      <c r="S94" s="7">
        <f>VLOOKUP($N94,AF!$B$43:$M$84,S$9)*$I94</f>
        <v>0</v>
      </c>
      <c r="T94" s="7">
        <f>VLOOKUP($N94,AF!$B$43:$M$84,T$9)*$I94</f>
        <v>0</v>
      </c>
      <c r="U94" s="7">
        <f>VLOOKUP($N94,AF!$B$43:$M$84,U$9)*$J94</f>
        <v>0</v>
      </c>
      <c r="V94" s="7">
        <f>VLOOKUP($N94,AF!$B$43:$M$84,V$9)*$J94</f>
        <v>0</v>
      </c>
      <c r="W94" s="7">
        <f t="shared" si="236"/>
        <v>0</v>
      </c>
      <c r="X94" s="46"/>
      <c r="Y94" s="7">
        <f t="shared" si="237"/>
        <v>0</v>
      </c>
      <c r="Z94" s="7">
        <f t="shared" si="238"/>
        <v>0</v>
      </c>
      <c r="AA94" s="7">
        <f t="shared" si="239"/>
        <v>0</v>
      </c>
      <c r="AB94" s="45">
        <f t="shared" si="240"/>
        <v>0</v>
      </c>
      <c r="AC94" s="46"/>
      <c r="AD94" s="45">
        <v>302</v>
      </c>
      <c r="AE94" s="7">
        <f>VLOOKUP($AD94,AF!$B$43:$M$84,AE$9)*$O94</f>
        <v>0</v>
      </c>
      <c r="AF94" s="7">
        <f>VLOOKUP($AD94,AF!$B$43:$M$84,AF$9)*$P94</f>
        <v>0</v>
      </c>
      <c r="AG94" s="7">
        <f>VLOOKUP($AD94,AF!$B$43:$M$84,AG$9)*$Q94</f>
        <v>0</v>
      </c>
      <c r="AH94" s="7">
        <f>VLOOKUP($AD94,AF!$B$43:$M$84,AH$9)*$R94</f>
        <v>0</v>
      </c>
      <c r="AI94" s="7">
        <f>VLOOKUP($AD94,AF!$B$43:$M$84,AI$9)*$S94</f>
        <v>0</v>
      </c>
      <c r="AJ94" s="7">
        <f>VLOOKUP($AD94,AF!$B$43:$M$84,AJ$9)*$T94</f>
        <v>0</v>
      </c>
      <c r="AK94" s="7">
        <f>VLOOKUP($AD94,AF!$B$43:$M$84,AK$9)*$U94</f>
        <v>0</v>
      </c>
      <c r="AL94" s="7">
        <f>VLOOKUP($AD94,AF!$B$43:$M$84,AL$9)*$V94</f>
        <v>0</v>
      </c>
      <c r="AM94" s="7">
        <f t="shared" si="241"/>
        <v>0</v>
      </c>
      <c r="AN94" s="46"/>
      <c r="AO94" s="7">
        <f t="shared" si="242"/>
        <v>0</v>
      </c>
      <c r="AP94" s="7">
        <f t="shared" si="243"/>
        <v>0</v>
      </c>
      <c r="AQ94" s="7">
        <f t="shared" si="244"/>
        <v>0</v>
      </c>
      <c r="AR94" s="7"/>
      <c r="AS94" s="46"/>
      <c r="AT94" s="46"/>
    </row>
    <row r="95" spans="1:46" x14ac:dyDescent="0.4">
      <c r="A95" s="20">
        <f t="shared" si="182"/>
        <v>87</v>
      </c>
      <c r="B95" s="6">
        <v>558.21</v>
      </c>
      <c r="C95" t="s">
        <v>382</v>
      </c>
      <c r="D95" t="s">
        <v>1363</v>
      </c>
      <c r="E95" s="15">
        <f>'Form 1 WP'!W126</f>
        <v>0</v>
      </c>
      <c r="F95" s="7">
        <v>101</v>
      </c>
      <c r="G95" s="7">
        <f>VLOOKUP($F95,AF!$B$43:$M$84,G$9)*$E95</f>
        <v>0</v>
      </c>
      <c r="H95" s="7">
        <f>VLOOKUP($F95,AF!$B$43:$M$84,H$9)*$E95</f>
        <v>0</v>
      </c>
      <c r="I95" s="7">
        <f>VLOOKUP($F95,AF!$B$43:$M$84,I$9)*$E95</f>
        <v>0</v>
      </c>
      <c r="J95" s="7">
        <f>VLOOKUP($F95,AF!$B$43:$M$84,J$9)*$E95</f>
        <v>0</v>
      </c>
      <c r="K95" s="7">
        <f t="shared" si="234"/>
        <v>0</v>
      </c>
      <c r="L95" s="45">
        <f t="shared" si="235"/>
        <v>0</v>
      </c>
      <c r="M95" s="46"/>
      <c r="N95" s="7">
        <v>206</v>
      </c>
      <c r="O95" s="7">
        <f>VLOOKUP($N95,AF!$B$43:$M$84,O$9)*$G95</f>
        <v>0</v>
      </c>
      <c r="P95" s="7">
        <f>VLOOKUP($N95,AF!$B$43:$M$84,P$9)*$G95</f>
        <v>0</v>
      </c>
      <c r="Q95" s="7">
        <f>VLOOKUP($N95,AF!$B$43:$M$84,Q$9)*$H95</f>
        <v>0</v>
      </c>
      <c r="R95" s="7">
        <f>VLOOKUP($N95,AF!$B$43:$M$84,R$9)*$H95</f>
        <v>0</v>
      </c>
      <c r="S95" s="7">
        <f>VLOOKUP($N95,AF!$B$43:$M$84,S$9)*$I95</f>
        <v>0</v>
      </c>
      <c r="T95" s="7">
        <f>VLOOKUP($N95,AF!$B$43:$M$84,T$9)*$I95</f>
        <v>0</v>
      </c>
      <c r="U95" s="7">
        <f>VLOOKUP($N95,AF!$B$43:$M$84,U$9)*$J95</f>
        <v>0</v>
      </c>
      <c r="V95" s="7">
        <f>VLOOKUP($N95,AF!$B$43:$M$84,V$9)*$J95</f>
        <v>0</v>
      </c>
      <c r="W95" s="7">
        <f t="shared" si="236"/>
        <v>0</v>
      </c>
      <c r="X95" s="46"/>
      <c r="Y95" s="7">
        <f t="shared" si="237"/>
        <v>0</v>
      </c>
      <c r="Z95" s="7">
        <f t="shared" si="238"/>
        <v>0</v>
      </c>
      <c r="AA95" s="7">
        <f t="shared" si="239"/>
        <v>0</v>
      </c>
      <c r="AB95" s="45">
        <f t="shared" si="240"/>
        <v>0</v>
      </c>
      <c r="AC95" s="46"/>
      <c r="AD95" s="45">
        <v>302</v>
      </c>
      <c r="AE95" s="7">
        <f>VLOOKUP($AD95,AF!$B$43:$M$84,AE$9)*$O95</f>
        <v>0</v>
      </c>
      <c r="AF95" s="7">
        <f>VLOOKUP($AD95,AF!$B$43:$M$84,AF$9)*$P95</f>
        <v>0</v>
      </c>
      <c r="AG95" s="7">
        <f>VLOOKUP($AD95,AF!$B$43:$M$84,AG$9)*$Q95</f>
        <v>0</v>
      </c>
      <c r="AH95" s="7">
        <f>VLOOKUP($AD95,AF!$B$43:$M$84,AH$9)*$R95</f>
        <v>0</v>
      </c>
      <c r="AI95" s="7">
        <f>VLOOKUP($AD95,AF!$B$43:$M$84,AI$9)*$S95</f>
        <v>0</v>
      </c>
      <c r="AJ95" s="7">
        <f>VLOOKUP($AD95,AF!$B$43:$M$84,AJ$9)*$T95</f>
        <v>0</v>
      </c>
      <c r="AK95" s="7">
        <f>VLOOKUP($AD95,AF!$B$43:$M$84,AK$9)*$U95</f>
        <v>0</v>
      </c>
      <c r="AL95" s="7">
        <f>VLOOKUP($AD95,AF!$B$43:$M$84,AL$9)*$V95</f>
        <v>0</v>
      </c>
      <c r="AM95" s="7">
        <f t="shared" si="241"/>
        <v>0</v>
      </c>
      <c r="AN95" s="46"/>
      <c r="AO95" s="7">
        <f t="shared" si="242"/>
        <v>0</v>
      </c>
      <c r="AP95" s="7">
        <f t="shared" si="243"/>
        <v>0</v>
      </c>
      <c r="AQ95" s="7">
        <f t="shared" si="244"/>
        <v>0</v>
      </c>
      <c r="AR95" s="7"/>
      <c r="AS95" s="46"/>
      <c r="AT95" s="46"/>
    </row>
    <row r="96" spans="1:46" x14ac:dyDescent="0.4">
      <c r="A96" s="20">
        <f t="shared" si="182"/>
        <v>88</v>
      </c>
      <c r="B96" s="6">
        <v>558.22</v>
      </c>
      <c r="C96" t="s">
        <v>383</v>
      </c>
      <c r="D96" t="s">
        <v>1364</v>
      </c>
      <c r="E96" s="15">
        <f>'Form 1 WP'!W127</f>
        <v>0</v>
      </c>
      <c r="F96" s="7">
        <v>101</v>
      </c>
      <c r="G96" s="7">
        <f>VLOOKUP($F96,AF!$B$43:$M$84,G$9)*$E96</f>
        <v>0</v>
      </c>
      <c r="H96" s="7">
        <f>VLOOKUP($F96,AF!$B$43:$M$84,H$9)*$E96</f>
        <v>0</v>
      </c>
      <c r="I96" s="7">
        <f>VLOOKUP($F96,AF!$B$43:$M$84,I$9)*$E96</f>
        <v>0</v>
      </c>
      <c r="J96" s="7">
        <f>VLOOKUP($F96,AF!$B$43:$M$84,J$9)*$E96</f>
        <v>0</v>
      </c>
      <c r="K96" s="7">
        <f t="shared" si="234"/>
        <v>0</v>
      </c>
      <c r="L96" s="45">
        <f t="shared" si="235"/>
        <v>0</v>
      </c>
      <c r="M96" s="46"/>
      <c r="N96" s="7">
        <v>206</v>
      </c>
      <c r="O96" s="7">
        <f>VLOOKUP($N96,AF!$B$43:$M$84,O$9)*$G96</f>
        <v>0</v>
      </c>
      <c r="P96" s="7">
        <f>VLOOKUP($N96,AF!$B$43:$M$84,P$9)*$G96</f>
        <v>0</v>
      </c>
      <c r="Q96" s="7">
        <f>VLOOKUP($N96,AF!$B$43:$M$84,Q$9)*$H96</f>
        <v>0</v>
      </c>
      <c r="R96" s="7">
        <f>VLOOKUP($N96,AF!$B$43:$M$84,R$9)*$H96</f>
        <v>0</v>
      </c>
      <c r="S96" s="7">
        <f>VLOOKUP($N96,AF!$B$43:$M$84,S$9)*$I96</f>
        <v>0</v>
      </c>
      <c r="T96" s="7">
        <f>VLOOKUP($N96,AF!$B$43:$M$84,T$9)*$I96</f>
        <v>0</v>
      </c>
      <c r="U96" s="7">
        <f>VLOOKUP($N96,AF!$B$43:$M$84,U$9)*$J96</f>
        <v>0</v>
      </c>
      <c r="V96" s="7">
        <f>VLOOKUP($N96,AF!$B$43:$M$84,V$9)*$J96</f>
        <v>0</v>
      </c>
      <c r="W96" s="7">
        <f t="shared" si="236"/>
        <v>0</v>
      </c>
      <c r="X96" s="46"/>
      <c r="Y96" s="7">
        <f t="shared" si="237"/>
        <v>0</v>
      </c>
      <c r="Z96" s="7">
        <f t="shared" si="238"/>
        <v>0</v>
      </c>
      <c r="AA96" s="7">
        <f t="shared" si="239"/>
        <v>0</v>
      </c>
      <c r="AB96" s="45">
        <f t="shared" si="240"/>
        <v>0</v>
      </c>
      <c r="AC96" s="46"/>
      <c r="AD96" s="45">
        <v>302</v>
      </c>
      <c r="AE96" s="7">
        <f>VLOOKUP($AD96,AF!$B$43:$M$84,AE$9)*$O96</f>
        <v>0</v>
      </c>
      <c r="AF96" s="7">
        <f>VLOOKUP($AD96,AF!$B$43:$M$84,AF$9)*$P96</f>
        <v>0</v>
      </c>
      <c r="AG96" s="7">
        <f>VLOOKUP($AD96,AF!$B$43:$M$84,AG$9)*$Q96</f>
        <v>0</v>
      </c>
      <c r="AH96" s="7">
        <f>VLOOKUP($AD96,AF!$B$43:$M$84,AH$9)*$R96</f>
        <v>0</v>
      </c>
      <c r="AI96" s="7">
        <f>VLOOKUP($AD96,AF!$B$43:$M$84,AI$9)*$S96</f>
        <v>0</v>
      </c>
      <c r="AJ96" s="7">
        <f>VLOOKUP($AD96,AF!$B$43:$M$84,AJ$9)*$T96</f>
        <v>0</v>
      </c>
      <c r="AK96" s="7">
        <f>VLOOKUP($AD96,AF!$B$43:$M$84,AK$9)*$U96</f>
        <v>0</v>
      </c>
      <c r="AL96" s="7">
        <f>VLOOKUP($AD96,AF!$B$43:$M$84,AL$9)*$V96</f>
        <v>0</v>
      </c>
      <c r="AM96" s="7">
        <f t="shared" si="241"/>
        <v>0</v>
      </c>
      <c r="AN96" s="46"/>
      <c r="AO96" s="7">
        <f t="shared" si="242"/>
        <v>0</v>
      </c>
      <c r="AP96" s="7">
        <f t="shared" si="243"/>
        <v>0</v>
      </c>
      <c r="AQ96" s="7">
        <f t="shared" si="244"/>
        <v>0</v>
      </c>
      <c r="AR96" s="7"/>
      <c r="AS96" s="46"/>
      <c r="AT96" s="46"/>
    </row>
    <row r="97" spans="1:46" x14ac:dyDescent="0.4">
      <c r="A97" s="20">
        <f t="shared" si="182"/>
        <v>89</v>
      </c>
      <c r="B97" s="6">
        <v>558.23</v>
      </c>
      <c r="C97" t="s">
        <v>1356</v>
      </c>
      <c r="D97" t="s">
        <v>1365</v>
      </c>
      <c r="E97" s="15">
        <f>'Form 1 WP'!W128</f>
        <v>0</v>
      </c>
      <c r="F97" s="7">
        <v>101</v>
      </c>
      <c r="G97" s="7">
        <f>VLOOKUP($F97,AF!$B$43:$M$84,G$9)*$E97</f>
        <v>0</v>
      </c>
      <c r="H97" s="7">
        <f>VLOOKUP($F97,AF!$B$43:$M$84,H$9)*$E97</f>
        <v>0</v>
      </c>
      <c r="I97" s="7">
        <f>VLOOKUP($F97,AF!$B$43:$M$84,I$9)*$E97</f>
        <v>0</v>
      </c>
      <c r="J97" s="7">
        <f>VLOOKUP($F97,AF!$B$43:$M$84,J$9)*$E97</f>
        <v>0</v>
      </c>
      <c r="K97" s="7">
        <f t="shared" si="234"/>
        <v>0</v>
      </c>
      <c r="L97" s="45">
        <f t="shared" si="235"/>
        <v>0</v>
      </c>
      <c r="M97" s="46"/>
      <c r="N97" s="7">
        <v>206</v>
      </c>
      <c r="O97" s="7">
        <f>VLOOKUP($N97,AF!$B$43:$M$84,O$9)*$G97</f>
        <v>0</v>
      </c>
      <c r="P97" s="7">
        <f>VLOOKUP($N97,AF!$B$43:$M$84,P$9)*$G97</f>
        <v>0</v>
      </c>
      <c r="Q97" s="7">
        <f>VLOOKUP($N97,AF!$B$43:$M$84,Q$9)*$H97</f>
        <v>0</v>
      </c>
      <c r="R97" s="7">
        <f>VLOOKUP($N97,AF!$B$43:$M$84,R$9)*$H97</f>
        <v>0</v>
      </c>
      <c r="S97" s="7">
        <f>VLOOKUP($N97,AF!$B$43:$M$84,S$9)*$I97</f>
        <v>0</v>
      </c>
      <c r="T97" s="7">
        <f>VLOOKUP($N97,AF!$B$43:$M$84,T$9)*$I97</f>
        <v>0</v>
      </c>
      <c r="U97" s="7">
        <f>VLOOKUP($N97,AF!$B$43:$M$84,U$9)*$J97</f>
        <v>0</v>
      </c>
      <c r="V97" s="7">
        <f>VLOOKUP($N97,AF!$B$43:$M$84,V$9)*$J97</f>
        <v>0</v>
      </c>
      <c r="W97" s="7">
        <f t="shared" si="236"/>
        <v>0</v>
      </c>
      <c r="X97" s="46"/>
      <c r="Y97" s="7">
        <f t="shared" si="237"/>
        <v>0</v>
      </c>
      <c r="Z97" s="7">
        <f t="shared" si="238"/>
        <v>0</v>
      </c>
      <c r="AA97" s="7">
        <f t="shared" si="239"/>
        <v>0</v>
      </c>
      <c r="AB97" s="45">
        <f t="shared" si="240"/>
        <v>0</v>
      </c>
      <c r="AC97" s="46"/>
      <c r="AD97" s="45">
        <v>302</v>
      </c>
      <c r="AE97" s="7">
        <f>VLOOKUP($AD97,AF!$B$43:$M$84,AE$9)*$O97</f>
        <v>0</v>
      </c>
      <c r="AF97" s="7">
        <f>VLOOKUP($AD97,AF!$B$43:$M$84,AF$9)*$P97</f>
        <v>0</v>
      </c>
      <c r="AG97" s="7">
        <f>VLOOKUP($AD97,AF!$B$43:$M$84,AG$9)*$Q97</f>
        <v>0</v>
      </c>
      <c r="AH97" s="7">
        <f>VLOOKUP($AD97,AF!$B$43:$M$84,AH$9)*$R97</f>
        <v>0</v>
      </c>
      <c r="AI97" s="7">
        <f>VLOOKUP($AD97,AF!$B$43:$M$84,AI$9)*$S97</f>
        <v>0</v>
      </c>
      <c r="AJ97" s="7">
        <f>VLOOKUP($AD97,AF!$B$43:$M$84,AJ$9)*$T97</f>
        <v>0</v>
      </c>
      <c r="AK97" s="7">
        <f>VLOOKUP($AD97,AF!$B$43:$M$84,AK$9)*$U97</f>
        <v>0</v>
      </c>
      <c r="AL97" s="7">
        <f>VLOOKUP($AD97,AF!$B$43:$M$84,AL$9)*$V97</f>
        <v>0</v>
      </c>
      <c r="AM97" s="7">
        <f t="shared" si="241"/>
        <v>0</v>
      </c>
      <c r="AN97" s="46"/>
      <c r="AO97" s="7">
        <f t="shared" si="242"/>
        <v>0</v>
      </c>
      <c r="AP97" s="7">
        <f t="shared" si="243"/>
        <v>0</v>
      </c>
      <c r="AQ97" s="7">
        <f t="shared" si="244"/>
        <v>0</v>
      </c>
      <c r="AR97" s="7"/>
      <c r="AS97" s="46"/>
      <c r="AT97" s="46"/>
    </row>
    <row r="98" spans="1:46" x14ac:dyDescent="0.4">
      <c r="A98" s="20">
        <f t="shared" si="182"/>
        <v>90</v>
      </c>
      <c r="C98" t="s">
        <v>0</v>
      </c>
      <c r="E98" s="113">
        <f>SUM(E92:E97)</f>
        <v>0</v>
      </c>
      <c r="F98" s="45"/>
      <c r="G98" s="113">
        <f t="shared" ref="G98" si="245">SUM(G92:G97)</f>
        <v>0</v>
      </c>
      <c r="H98" s="113">
        <f t="shared" ref="H98" si="246">SUM(H92:H97)</f>
        <v>0</v>
      </c>
      <c r="I98" s="113">
        <f t="shared" ref="I98" si="247">SUM(I92:I97)</f>
        <v>0</v>
      </c>
      <c r="J98" s="113">
        <f t="shared" ref="J98" si="248">SUM(J92:J97)</f>
        <v>0</v>
      </c>
      <c r="K98" s="113">
        <f t="shared" ref="K98" si="249">SUM(K92:K97)</f>
        <v>0</v>
      </c>
      <c r="L98" s="45"/>
      <c r="M98" s="46"/>
      <c r="N98" s="45"/>
      <c r="O98" s="113">
        <f t="shared" ref="O98" si="250">SUM(O92:O97)</f>
        <v>0</v>
      </c>
      <c r="P98" s="113">
        <f t="shared" ref="P98" si="251">SUM(P92:P97)</f>
        <v>0</v>
      </c>
      <c r="Q98" s="113">
        <f t="shared" ref="Q98" si="252">SUM(Q92:Q97)</f>
        <v>0</v>
      </c>
      <c r="R98" s="113">
        <f t="shared" ref="R98" si="253">SUM(R92:R97)</f>
        <v>0</v>
      </c>
      <c r="S98" s="113">
        <f t="shared" ref="S98" si="254">SUM(S92:S97)</f>
        <v>0</v>
      </c>
      <c r="T98" s="113">
        <f t="shared" ref="T98" si="255">SUM(T92:T97)</f>
        <v>0</v>
      </c>
      <c r="U98" s="113">
        <f t="shared" ref="U98" si="256">SUM(U92:U97)</f>
        <v>0</v>
      </c>
      <c r="V98" s="113">
        <f t="shared" ref="V98" si="257">SUM(V92:V97)</f>
        <v>0</v>
      </c>
      <c r="W98" s="113">
        <f t="shared" ref="W98" si="258">SUM(W92:W97)</f>
        <v>0</v>
      </c>
      <c r="X98" s="46"/>
      <c r="Y98" s="113">
        <f t="shared" ref="Y98" si="259">SUM(Y92:Y97)</f>
        <v>0</v>
      </c>
      <c r="Z98" s="113">
        <f t="shared" ref="Z98" si="260">SUM(Z92:Z97)</f>
        <v>0</v>
      </c>
      <c r="AA98" s="113">
        <f t="shared" ref="AA98" si="261">SUM(AA92:AA97)</f>
        <v>0</v>
      </c>
      <c r="AB98" s="45"/>
      <c r="AC98" s="46"/>
      <c r="AD98" s="45"/>
      <c r="AE98" s="113">
        <f t="shared" ref="AE98" si="262">SUM(AE92:AE97)</f>
        <v>0</v>
      </c>
      <c r="AF98" s="113">
        <f t="shared" ref="AF98" si="263">SUM(AF92:AF97)</f>
        <v>0</v>
      </c>
      <c r="AG98" s="113">
        <f t="shared" ref="AG98" si="264">SUM(AG92:AG97)</f>
        <v>0</v>
      </c>
      <c r="AH98" s="113">
        <f t="shared" ref="AH98" si="265">SUM(AH92:AH97)</f>
        <v>0</v>
      </c>
      <c r="AI98" s="113">
        <f t="shared" ref="AI98" si="266">SUM(AI92:AI97)</f>
        <v>0</v>
      </c>
      <c r="AJ98" s="113">
        <f t="shared" ref="AJ98" si="267">SUM(AJ92:AJ97)</f>
        <v>0</v>
      </c>
      <c r="AK98" s="113">
        <f t="shared" ref="AK98" si="268">SUM(AK92:AK97)</f>
        <v>0</v>
      </c>
      <c r="AL98" s="113">
        <f t="shared" ref="AL98" si="269">SUM(AL92:AL97)</f>
        <v>0</v>
      </c>
      <c r="AM98" s="113">
        <f t="shared" ref="AM98" si="270">SUM(AM92:AM97)</f>
        <v>0</v>
      </c>
      <c r="AN98" s="46"/>
      <c r="AO98" s="113">
        <f t="shared" ref="AO98" si="271">SUM(AO92:AO97)</f>
        <v>0</v>
      </c>
      <c r="AP98" s="113">
        <f t="shared" ref="AP98" si="272">SUM(AP92:AP97)</f>
        <v>0</v>
      </c>
      <c r="AQ98" s="113">
        <f t="shared" ref="AQ98" si="273">SUM(AQ92:AQ97)</f>
        <v>0</v>
      </c>
      <c r="AR98" s="7"/>
      <c r="AS98" s="46"/>
      <c r="AT98" s="46"/>
    </row>
    <row r="99" spans="1:46" x14ac:dyDescent="0.4">
      <c r="A99" s="20">
        <f t="shared" si="182"/>
        <v>91</v>
      </c>
      <c r="E99" s="15"/>
      <c r="F99" s="7"/>
      <c r="G99" s="7"/>
      <c r="H99" s="7"/>
      <c r="I99" s="7"/>
      <c r="J99" s="7"/>
      <c r="K99" s="7"/>
      <c r="L99" s="45"/>
      <c r="M99" s="46"/>
      <c r="N99" s="7"/>
      <c r="O99" s="7"/>
      <c r="P99" s="7"/>
      <c r="Q99" s="7"/>
      <c r="R99" s="7"/>
      <c r="S99" s="7"/>
      <c r="T99" s="7"/>
      <c r="U99" s="7"/>
      <c r="V99" s="7"/>
      <c r="W99" s="7"/>
      <c r="X99" s="46"/>
      <c r="Y99" s="7"/>
      <c r="Z99" s="7"/>
      <c r="AA99" s="7"/>
      <c r="AB99" s="45"/>
      <c r="AC99" s="46"/>
      <c r="AD99" s="45"/>
      <c r="AE99" s="7"/>
      <c r="AF99" s="7"/>
      <c r="AG99" s="7"/>
      <c r="AH99" s="7"/>
      <c r="AI99" s="7"/>
      <c r="AJ99" s="7"/>
      <c r="AK99" s="7"/>
      <c r="AL99" s="7"/>
      <c r="AM99" s="7"/>
      <c r="AN99" s="46"/>
      <c r="AO99" s="7"/>
      <c r="AP99" s="7"/>
      <c r="AQ99" s="7"/>
      <c r="AR99" s="7"/>
      <c r="AS99" s="46"/>
      <c r="AT99" s="46"/>
    </row>
    <row r="100" spans="1:46" ht="15" thickBot="1" x14ac:dyDescent="0.45">
      <c r="A100" s="20">
        <f t="shared" si="182"/>
        <v>92</v>
      </c>
      <c r="B100" t="s">
        <v>1140</v>
      </c>
      <c r="E100" s="52">
        <f>E89+E98</f>
        <v>0</v>
      </c>
      <c r="F100" s="7"/>
      <c r="G100" s="52">
        <f t="shared" ref="G100:K100" si="274">G89+G98</f>
        <v>0</v>
      </c>
      <c r="H100" s="52">
        <f t="shared" si="274"/>
        <v>0</v>
      </c>
      <c r="I100" s="52">
        <f t="shared" si="274"/>
        <v>0</v>
      </c>
      <c r="J100" s="52">
        <f t="shared" si="274"/>
        <v>0</v>
      </c>
      <c r="K100" s="52">
        <f t="shared" si="274"/>
        <v>0</v>
      </c>
      <c r="L100" s="7"/>
      <c r="M100" s="46"/>
      <c r="N100" s="7"/>
      <c r="O100" s="52">
        <f t="shared" ref="O100:W100" si="275">O89+O98</f>
        <v>0</v>
      </c>
      <c r="P100" s="52">
        <f t="shared" si="275"/>
        <v>0</v>
      </c>
      <c r="Q100" s="52">
        <f t="shared" si="275"/>
        <v>0</v>
      </c>
      <c r="R100" s="52">
        <f t="shared" si="275"/>
        <v>0</v>
      </c>
      <c r="S100" s="52">
        <f t="shared" si="275"/>
        <v>0</v>
      </c>
      <c r="T100" s="52">
        <f t="shared" si="275"/>
        <v>0</v>
      </c>
      <c r="U100" s="52">
        <f t="shared" si="275"/>
        <v>0</v>
      </c>
      <c r="V100" s="52">
        <f t="shared" si="275"/>
        <v>0</v>
      </c>
      <c r="W100" s="52">
        <f t="shared" si="275"/>
        <v>0</v>
      </c>
      <c r="X100" s="46"/>
      <c r="Y100" s="52">
        <f t="shared" ref="Y100:AA100" si="276">Y89+Y98</f>
        <v>0</v>
      </c>
      <c r="Z100" s="52">
        <f t="shared" si="276"/>
        <v>0</v>
      </c>
      <c r="AA100" s="52">
        <f t="shared" si="276"/>
        <v>0</v>
      </c>
      <c r="AB100" s="7"/>
      <c r="AC100" s="46"/>
      <c r="AD100" s="7"/>
      <c r="AE100" s="52">
        <f t="shared" ref="AE100:AM100" si="277">AE89+AE98</f>
        <v>0</v>
      </c>
      <c r="AF100" s="52">
        <f t="shared" si="277"/>
        <v>0</v>
      </c>
      <c r="AG100" s="52">
        <f t="shared" si="277"/>
        <v>0</v>
      </c>
      <c r="AH100" s="52">
        <f t="shared" si="277"/>
        <v>0</v>
      </c>
      <c r="AI100" s="52">
        <f t="shared" si="277"/>
        <v>0</v>
      </c>
      <c r="AJ100" s="52">
        <f t="shared" si="277"/>
        <v>0</v>
      </c>
      <c r="AK100" s="52">
        <f t="shared" si="277"/>
        <v>0</v>
      </c>
      <c r="AL100" s="52">
        <f t="shared" si="277"/>
        <v>0</v>
      </c>
      <c r="AM100" s="52">
        <f t="shared" si="277"/>
        <v>0</v>
      </c>
      <c r="AN100" s="46"/>
      <c r="AO100" s="52">
        <f t="shared" ref="AO100:AQ100" si="278">AO89+AO98</f>
        <v>0</v>
      </c>
      <c r="AP100" s="52">
        <f t="shared" si="278"/>
        <v>0</v>
      </c>
      <c r="AQ100" s="52">
        <f t="shared" si="278"/>
        <v>0</v>
      </c>
      <c r="AR100" s="7"/>
      <c r="AS100" s="46"/>
      <c r="AT100" s="46"/>
    </row>
    <row r="101" spans="1:46" ht="15" thickTop="1" x14ac:dyDescent="0.4">
      <c r="A101" s="20">
        <f t="shared" si="182"/>
        <v>93</v>
      </c>
      <c r="E101" s="15"/>
      <c r="F101" s="7"/>
      <c r="G101" s="7"/>
      <c r="H101" s="7"/>
      <c r="I101" s="7"/>
      <c r="J101" s="7"/>
      <c r="K101" s="7"/>
      <c r="L101" s="45"/>
      <c r="M101" s="46"/>
      <c r="N101" s="7"/>
      <c r="O101" s="7"/>
      <c r="P101" s="7"/>
      <c r="Q101" s="7"/>
      <c r="R101" s="7"/>
      <c r="S101" s="7"/>
      <c r="T101" s="7"/>
      <c r="U101" s="7"/>
      <c r="V101" s="7"/>
      <c r="W101" s="7"/>
      <c r="X101" s="46"/>
      <c r="Y101" s="7"/>
      <c r="Z101" s="7"/>
      <c r="AA101" s="7"/>
      <c r="AB101" s="45"/>
      <c r="AC101" s="46"/>
      <c r="AD101" s="45"/>
      <c r="AE101" s="7"/>
      <c r="AF101" s="7"/>
      <c r="AG101" s="7"/>
      <c r="AH101" s="7"/>
      <c r="AI101" s="7"/>
      <c r="AJ101" s="7"/>
      <c r="AK101" s="7"/>
      <c r="AL101" s="7"/>
      <c r="AM101" s="7"/>
      <c r="AN101" s="46"/>
      <c r="AO101" s="7"/>
      <c r="AP101" s="7"/>
      <c r="AQ101" s="7"/>
      <c r="AR101" s="7"/>
      <c r="AS101" s="46"/>
      <c r="AT101" s="46"/>
    </row>
    <row r="102" spans="1:46" x14ac:dyDescent="0.4">
      <c r="A102" s="20">
        <f t="shared" si="182"/>
        <v>94</v>
      </c>
      <c r="B102" s="21" t="s">
        <v>1366</v>
      </c>
      <c r="C102" s="21"/>
      <c r="E102" s="15"/>
      <c r="F102" s="7"/>
      <c r="G102" s="7"/>
      <c r="H102" s="7"/>
      <c r="I102" s="7"/>
      <c r="J102" s="7"/>
      <c r="K102" s="7"/>
      <c r="L102" s="45"/>
      <c r="M102" s="46"/>
      <c r="N102" s="7"/>
      <c r="O102" s="7"/>
      <c r="P102" s="7"/>
      <c r="Q102" s="7"/>
      <c r="R102" s="7"/>
      <c r="S102" s="7"/>
      <c r="T102" s="7"/>
      <c r="U102" s="7"/>
      <c r="V102" s="7"/>
      <c r="W102" s="7"/>
      <c r="X102" s="46"/>
      <c r="Y102" s="7"/>
      <c r="Z102" s="7"/>
      <c r="AA102" s="7"/>
      <c r="AB102" s="45"/>
      <c r="AC102" s="46"/>
      <c r="AD102" s="45"/>
      <c r="AE102" s="7"/>
      <c r="AF102" s="7"/>
      <c r="AG102" s="7"/>
      <c r="AH102" s="7"/>
      <c r="AI102" s="7"/>
      <c r="AJ102" s="7"/>
      <c r="AK102" s="7"/>
      <c r="AL102" s="7"/>
      <c r="AM102" s="7"/>
      <c r="AN102" s="46"/>
      <c r="AO102" s="7"/>
      <c r="AP102" s="7"/>
      <c r="AQ102" s="7"/>
      <c r="AR102" s="7"/>
      <c r="AS102" s="46"/>
      <c r="AT102" s="46"/>
    </row>
    <row r="103" spans="1:46" x14ac:dyDescent="0.4">
      <c r="A103" s="20">
        <f t="shared" si="182"/>
        <v>95</v>
      </c>
      <c r="B103" s="6">
        <v>559.1</v>
      </c>
      <c r="C103" t="s">
        <v>1367</v>
      </c>
      <c r="D103" t="s">
        <v>1370</v>
      </c>
      <c r="E103" s="15">
        <f>'Form 1 WP'!W133</f>
        <v>0</v>
      </c>
      <c r="F103" s="45">
        <v>101</v>
      </c>
      <c r="G103" s="45">
        <f>VLOOKUP($F103,AF!$B$43:$M$84,G$9)*$E103</f>
        <v>0</v>
      </c>
      <c r="H103" s="45">
        <f>VLOOKUP($F103,AF!$B$43:$M$84,H$9)*$E103</f>
        <v>0</v>
      </c>
      <c r="I103" s="45">
        <f>VLOOKUP($F103,AF!$B$43:$M$84,I$9)*$E103</f>
        <v>0</v>
      </c>
      <c r="J103" s="45">
        <f>VLOOKUP($F103,AF!$B$43:$M$84,J$9)*$E103</f>
        <v>0</v>
      </c>
      <c r="K103" s="45">
        <f t="shared" ref="K103:K106" si="279">E103-SUM(G103:J103)</f>
        <v>0</v>
      </c>
      <c r="L103" s="45">
        <f t="shared" ref="L103:L106" si="280">$E103-SUM(G103:K103)</f>
        <v>0</v>
      </c>
      <c r="M103" s="46"/>
      <c r="N103" s="45">
        <v>206</v>
      </c>
      <c r="O103" s="45">
        <f>VLOOKUP($N103,AF!$B$43:$M$84,O$9)*$G103</f>
        <v>0</v>
      </c>
      <c r="P103" s="45">
        <f>VLOOKUP($N103,AF!$B$43:$M$84,P$9)*$G103</f>
        <v>0</v>
      </c>
      <c r="Q103" s="45">
        <f>VLOOKUP($N103,AF!$B$43:$M$84,Q$9)*$H103</f>
        <v>0</v>
      </c>
      <c r="R103" s="45">
        <f>VLOOKUP($N103,AF!$B$43:$M$84,R$9)*$H103</f>
        <v>0</v>
      </c>
      <c r="S103" s="45">
        <f>VLOOKUP($N103,AF!$B$43:$M$84,S$9)*$I103</f>
        <v>0</v>
      </c>
      <c r="T103" s="45">
        <f>VLOOKUP($N103,AF!$B$43:$M$84,T$9)*$I103</f>
        <v>0</v>
      </c>
      <c r="U103" s="45">
        <f>VLOOKUP($N103,AF!$B$43:$M$84,U$9)*$J103</f>
        <v>0</v>
      </c>
      <c r="V103" s="45">
        <f>VLOOKUP($N103,AF!$B$43:$M$84,V$9)*$J103</f>
        <v>0</v>
      </c>
      <c r="W103" s="45">
        <f t="shared" ref="W103:W106" si="281">E103-SUM(O103:V103)</f>
        <v>0</v>
      </c>
      <c r="X103" s="46"/>
      <c r="Y103" s="45">
        <f t="shared" ref="Y103:Y106" si="282">+O103+Q103+S103+U103</f>
        <v>0</v>
      </c>
      <c r="Z103" s="45">
        <f t="shared" ref="Z103:Z106" si="283">+P103+R103+T103+V103</f>
        <v>0</v>
      </c>
      <c r="AA103" s="45">
        <f t="shared" ref="AA103:AA106" si="284">+Z103+Y103+W103</f>
        <v>0</v>
      </c>
      <c r="AB103" s="45">
        <f t="shared" ref="AB103:AB106" si="285">$E103-AA103</f>
        <v>0</v>
      </c>
      <c r="AC103" s="46"/>
      <c r="AD103" s="45">
        <v>302</v>
      </c>
      <c r="AE103" s="45">
        <f>VLOOKUP($AD103,AF!$B$43:$M$84,AE$9)*$O103</f>
        <v>0</v>
      </c>
      <c r="AF103" s="45">
        <f>VLOOKUP($AD103,AF!$B$43:$M$84,AF$9)*$P103</f>
        <v>0</v>
      </c>
      <c r="AG103" s="45">
        <f>VLOOKUP($AD103,AF!$B$43:$M$84,AG$9)*$Q103</f>
        <v>0</v>
      </c>
      <c r="AH103" s="45">
        <f>VLOOKUP($AD103,AF!$B$43:$M$84,AH$9)*$R103</f>
        <v>0</v>
      </c>
      <c r="AI103" s="45">
        <f>VLOOKUP($AD103,AF!$B$43:$M$84,AI$9)*$S103</f>
        <v>0</v>
      </c>
      <c r="AJ103" s="45">
        <f>VLOOKUP($AD103,AF!$B$43:$M$84,AJ$9)*$T103</f>
        <v>0</v>
      </c>
      <c r="AK103" s="45">
        <f>VLOOKUP($AD103,AF!$B$43:$M$84,AK$9)*$U103</f>
        <v>0</v>
      </c>
      <c r="AL103" s="45">
        <f>VLOOKUP($AD103,AF!$B$43:$M$84,AL$9)*$V103</f>
        <v>0</v>
      </c>
      <c r="AM103" s="45">
        <f t="shared" ref="AM103:AM106" si="286">E103-SUM(AE103:AL103)</f>
        <v>0</v>
      </c>
      <c r="AN103" s="46"/>
      <c r="AO103" s="45">
        <f t="shared" ref="AO103:AO106" si="287">+AE103+AG103+AI103+AK103</f>
        <v>0</v>
      </c>
      <c r="AP103" s="45">
        <f t="shared" ref="AP103:AP106" si="288">+AF103+AH103+AJ103+AL103</f>
        <v>0</v>
      </c>
      <c r="AQ103" s="45">
        <f t="shared" ref="AQ103:AQ106" si="289">+AP103+AO103+AM103</f>
        <v>0</v>
      </c>
      <c r="AR103" s="7"/>
      <c r="AS103" s="46"/>
      <c r="AT103" s="46"/>
    </row>
    <row r="104" spans="1:46" x14ac:dyDescent="0.4">
      <c r="A104" s="20">
        <f t="shared" si="182"/>
        <v>96</v>
      </c>
      <c r="B104" s="6">
        <v>559.20000000000005</v>
      </c>
      <c r="C104" t="s">
        <v>1368</v>
      </c>
      <c r="D104" t="s">
        <v>1371</v>
      </c>
      <c r="E104" s="15">
        <f>'Form 1 WP'!W134</f>
        <v>0</v>
      </c>
      <c r="F104" s="45">
        <v>101</v>
      </c>
      <c r="G104" s="45">
        <f>VLOOKUP($F104,AF!$B$43:$M$84,G$9)*$E104</f>
        <v>0</v>
      </c>
      <c r="H104" s="45">
        <f>VLOOKUP($F104,AF!$B$43:$M$84,H$9)*$E104</f>
        <v>0</v>
      </c>
      <c r="I104" s="45">
        <f>VLOOKUP($F104,AF!$B$43:$M$84,I$9)*$E104</f>
        <v>0</v>
      </c>
      <c r="J104" s="45">
        <f>VLOOKUP($F104,AF!$B$43:$M$84,J$9)*$E104</f>
        <v>0</v>
      </c>
      <c r="K104" s="45">
        <f t="shared" si="279"/>
        <v>0</v>
      </c>
      <c r="L104" s="45">
        <f t="shared" si="280"/>
        <v>0</v>
      </c>
      <c r="M104" s="46"/>
      <c r="N104" s="45">
        <v>206</v>
      </c>
      <c r="O104" s="45">
        <f>VLOOKUP($N104,AF!$B$43:$M$84,O$9)*$G104</f>
        <v>0</v>
      </c>
      <c r="P104" s="45">
        <f>VLOOKUP($N104,AF!$B$43:$M$84,P$9)*$G104</f>
        <v>0</v>
      </c>
      <c r="Q104" s="45">
        <f>VLOOKUP($N104,AF!$B$43:$M$84,Q$9)*$H104</f>
        <v>0</v>
      </c>
      <c r="R104" s="45">
        <f>VLOOKUP($N104,AF!$B$43:$M$84,R$9)*$H104</f>
        <v>0</v>
      </c>
      <c r="S104" s="45">
        <f>VLOOKUP($N104,AF!$B$43:$M$84,S$9)*$I104</f>
        <v>0</v>
      </c>
      <c r="T104" s="45">
        <f>VLOOKUP($N104,AF!$B$43:$M$84,T$9)*$I104</f>
        <v>0</v>
      </c>
      <c r="U104" s="45">
        <f>VLOOKUP($N104,AF!$B$43:$M$84,U$9)*$J104</f>
        <v>0</v>
      </c>
      <c r="V104" s="45">
        <f>VLOOKUP($N104,AF!$B$43:$M$84,V$9)*$J104</f>
        <v>0</v>
      </c>
      <c r="W104" s="45">
        <f t="shared" si="281"/>
        <v>0</v>
      </c>
      <c r="X104" s="46"/>
      <c r="Y104" s="45">
        <f t="shared" si="282"/>
        <v>0</v>
      </c>
      <c r="Z104" s="45">
        <f t="shared" si="283"/>
        <v>0</v>
      </c>
      <c r="AA104" s="45">
        <f t="shared" si="284"/>
        <v>0</v>
      </c>
      <c r="AB104" s="45">
        <f t="shared" si="285"/>
        <v>0</v>
      </c>
      <c r="AC104" s="46"/>
      <c r="AD104" s="45">
        <v>302</v>
      </c>
      <c r="AE104" s="45">
        <f>VLOOKUP($AD104,AF!$B$43:$M$84,AE$9)*$O104</f>
        <v>0</v>
      </c>
      <c r="AF104" s="45">
        <f>VLOOKUP($AD104,AF!$B$43:$M$84,AF$9)*$P104</f>
        <v>0</v>
      </c>
      <c r="AG104" s="45">
        <f>VLOOKUP($AD104,AF!$B$43:$M$84,AG$9)*$Q104</f>
        <v>0</v>
      </c>
      <c r="AH104" s="45">
        <f>VLOOKUP($AD104,AF!$B$43:$M$84,AH$9)*$R104</f>
        <v>0</v>
      </c>
      <c r="AI104" s="45">
        <f>VLOOKUP($AD104,AF!$B$43:$M$84,AI$9)*$S104</f>
        <v>0</v>
      </c>
      <c r="AJ104" s="45">
        <f>VLOOKUP($AD104,AF!$B$43:$M$84,AJ$9)*$T104</f>
        <v>0</v>
      </c>
      <c r="AK104" s="45">
        <f>VLOOKUP($AD104,AF!$B$43:$M$84,AK$9)*$U104</f>
        <v>0</v>
      </c>
      <c r="AL104" s="45">
        <f>VLOOKUP($AD104,AF!$B$43:$M$84,AL$9)*$V104</f>
        <v>0</v>
      </c>
      <c r="AM104" s="45">
        <f t="shared" si="286"/>
        <v>0</v>
      </c>
      <c r="AN104" s="46"/>
      <c r="AO104" s="45">
        <f t="shared" si="287"/>
        <v>0</v>
      </c>
      <c r="AP104" s="45">
        <f t="shared" si="288"/>
        <v>0</v>
      </c>
      <c r="AQ104" s="45">
        <f t="shared" si="289"/>
        <v>0</v>
      </c>
      <c r="AR104" s="7"/>
      <c r="AS104" s="46"/>
      <c r="AT104" s="46"/>
    </row>
    <row r="105" spans="1:46" x14ac:dyDescent="0.4">
      <c r="A105" s="20">
        <f t="shared" si="182"/>
        <v>97</v>
      </c>
      <c r="B105" s="6">
        <v>559.29999999999995</v>
      </c>
      <c r="C105" t="s">
        <v>38</v>
      </c>
      <c r="D105" t="s">
        <v>1372</v>
      </c>
      <c r="E105" s="15">
        <f>'Form 1 WP'!W135</f>
        <v>0</v>
      </c>
      <c r="F105" s="45">
        <v>101</v>
      </c>
      <c r="G105" s="45">
        <f>VLOOKUP($F105,AF!$B$43:$M$84,G$9)*$E105</f>
        <v>0</v>
      </c>
      <c r="H105" s="45">
        <f>VLOOKUP($F105,AF!$B$43:$M$84,H$9)*$E105</f>
        <v>0</v>
      </c>
      <c r="I105" s="45">
        <f>VLOOKUP($F105,AF!$B$43:$M$84,I$9)*$E105</f>
        <v>0</v>
      </c>
      <c r="J105" s="45">
        <f>VLOOKUP($F105,AF!$B$43:$M$84,J$9)*$E105</f>
        <v>0</v>
      </c>
      <c r="K105" s="45">
        <f t="shared" si="279"/>
        <v>0</v>
      </c>
      <c r="L105" s="45">
        <f t="shared" si="280"/>
        <v>0</v>
      </c>
      <c r="M105" s="46"/>
      <c r="N105" s="45">
        <v>206</v>
      </c>
      <c r="O105" s="45">
        <f>VLOOKUP($N105,AF!$B$43:$M$84,O$9)*$G105</f>
        <v>0</v>
      </c>
      <c r="P105" s="45">
        <f>VLOOKUP($N105,AF!$B$43:$M$84,P$9)*$G105</f>
        <v>0</v>
      </c>
      <c r="Q105" s="45">
        <f>VLOOKUP($N105,AF!$B$43:$M$84,Q$9)*$H105</f>
        <v>0</v>
      </c>
      <c r="R105" s="45">
        <f>VLOOKUP($N105,AF!$B$43:$M$84,R$9)*$H105</f>
        <v>0</v>
      </c>
      <c r="S105" s="45">
        <f>VLOOKUP($N105,AF!$B$43:$M$84,S$9)*$I105</f>
        <v>0</v>
      </c>
      <c r="T105" s="45">
        <f>VLOOKUP($N105,AF!$B$43:$M$84,T$9)*$I105</f>
        <v>0</v>
      </c>
      <c r="U105" s="45">
        <f>VLOOKUP($N105,AF!$B$43:$M$84,U$9)*$J105</f>
        <v>0</v>
      </c>
      <c r="V105" s="45">
        <f>VLOOKUP($N105,AF!$B$43:$M$84,V$9)*$J105</f>
        <v>0</v>
      </c>
      <c r="W105" s="45">
        <f t="shared" si="281"/>
        <v>0</v>
      </c>
      <c r="X105" s="46"/>
      <c r="Y105" s="45">
        <f t="shared" si="282"/>
        <v>0</v>
      </c>
      <c r="Z105" s="45">
        <f t="shared" si="283"/>
        <v>0</v>
      </c>
      <c r="AA105" s="45">
        <f t="shared" si="284"/>
        <v>0</v>
      </c>
      <c r="AB105" s="45">
        <f t="shared" si="285"/>
        <v>0</v>
      </c>
      <c r="AC105" s="46"/>
      <c r="AD105" s="45">
        <v>302</v>
      </c>
      <c r="AE105" s="45">
        <f>VLOOKUP($AD105,AF!$B$43:$M$84,AE$9)*$O105</f>
        <v>0</v>
      </c>
      <c r="AF105" s="45">
        <f>VLOOKUP($AD105,AF!$B$43:$M$84,AF$9)*$P105</f>
        <v>0</v>
      </c>
      <c r="AG105" s="45">
        <f>VLOOKUP($AD105,AF!$B$43:$M$84,AG$9)*$Q105</f>
        <v>0</v>
      </c>
      <c r="AH105" s="45">
        <f>VLOOKUP($AD105,AF!$B$43:$M$84,AH$9)*$R105</f>
        <v>0</v>
      </c>
      <c r="AI105" s="45">
        <f>VLOOKUP($AD105,AF!$B$43:$M$84,AI$9)*$S105</f>
        <v>0</v>
      </c>
      <c r="AJ105" s="45">
        <f>VLOOKUP($AD105,AF!$B$43:$M$84,AJ$9)*$T105</f>
        <v>0</v>
      </c>
      <c r="AK105" s="45">
        <f>VLOOKUP($AD105,AF!$B$43:$M$84,AK$9)*$U105</f>
        <v>0</v>
      </c>
      <c r="AL105" s="45">
        <f>VLOOKUP($AD105,AF!$B$43:$M$84,AL$9)*$V105</f>
        <v>0</v>
      </c>
      <c r="AM105" s="45">
        <f t="shared" si="286"/>
        <v>0</v>
      </c>
      <c r="AN105" s="46"/>
      <c r="AO105" s="45">
        <f t="shared" si="287"/>
        <v>0</v>
      </c>
      <c r="AP105" s="45">
        <f t="shared" si="288"/>
        <v>0</v>
      </c>
      <c r="AQ105" s="45">
        <f t="shared" si="289"/>
        <v>0</v>
      </c>
      <c r="AR105" s="7"/>
      <c r="AS105" s="46"/>
      <c r="AT105" s="46"/>
    </row>
    <row r="106" spans="1:46" x14ac:dyDescent="0.4">
      <c r="A106" s="20">
        <f t="shared" si="182"/>
        <v>98</v>
      </c>
      <c r="B106" s="6">
        <v>559.4</v>
      </c>
      <c r="C106" t="s">
        <v>61</v>
      </c>
      <c r="D106" t="s">
        <v>1373</v>
      </c>
      <c r="E106" s="15">
        <f>'Form 1 WP'!W136</f>
        <v>0</v>
      </c>
      <c r="F106" s="45">
        <v>101</v>
      </c>
      <c r="G106" s="45">
        <f>VLOOKUP($F106,AF!$B$43:$M$84,G$9)*$E106</f>
        <v>0</v>
      </c>
      <c r="H106" s="45">
        <f>VLOOKUP($F106,AF!$B$43:$M$84,H$9)*$E106</f>
        <v>0</v>
      </c>
      <c r="I106" s="45">
        <f>VLOOKUP($F106,AF!$B$43:$M$84,I$9)*$E106</f>
        <v>0</v>
      </c>
      <c r="J106" s="45">
        <f>VLOOKUP($F106,AF!$B$43:$M$84,J$9)*$E106</f>
        <v>0</v>
      </c>
      <c r="K106" s="45">
        <f t="shared" si="279"/>
        <v>0</v>
      </c>
      <c r="L106" s="45">
        <f t="shared" si="280"/>
        <v>0</v>
      </c>
      <c r="M106" s="46"/>
      <c r="N106" s="45">
        <v>206</v>
      </c>
      <c r="O106" s="45">
        <f>VLOOKUP($N106,AF!$B$43:$M$84,O$9)*$G106</f>
        <v>0</v>
      </c>
      <c r="P106" s="45">
        <f>VLOOKUP($N106,AF!$B$43:$M$84,P$9)*$G106</f>
        <v>0</v>
      </c>
      <c r="Q106" s="45">
        <f>VLOOKUP($N106,AF!$B$43:$M$84,Q$9)*$H106</f>
        <v>0</v>
      </c>
      <c r="R106" s="45">
        <f>VLOOKUP($N106,AF!$B$43:$M$84,R$9)*$H106</f>
        <v>0</v>
      </c>
      <c r="S106" s="45">
        <f>VLOOKUP($N106,AF!$B$43:$M$84,S$9)*$I106</f>
        <v>0</v>
      </c>
      <c r="T106" s="45">
        <f>VLOOKUP($N106,AF!$B$43:$M$84,T$9)*$I106</f>
        <v>0</v>
      </c>
      <c r="U106" s="45">
        <f>VLOOKUP($N106,AF!$B$43:$M$84,U$9)*$J106</f>
        <v>0</v>
      </c>
      <c r="V106" s="45">
        <f>VLOOKUP($N106,AF!$B$43:$M$84,V$9)*$J106</f>
        <v>0</v>
      </c>
      <c r="W106" s="45">
        <f t="shared" si="281"/>
        <v>0</v>
      </c>
      <c r="X106" s="46"/>
      <c r="Y106" s="45">
        <f t="shared" si="282"/>
        <v>0</v>
      </c>
      <c r="Z106" s="45">
        <f t="shared" si="283"/>
        <v>0</v>
      </c>
      <c r="AA106" s="45">
        <f t="shared" si="284"/>
        <v>0</v>
      </c>
      <c r="AB106" s="45">
        <f t="shared" si="285"/>
        <v>0</v>
      </c>
      <c r="AC106" s="46"/>
      <c r="AD106" s="45">
        <v>302</v>
      </c>
      <c r="AE106" s="45">
        <f>VLOOKUP($AD106,AF!$B$43:$M$84,AE$9)*$O106</f>
        <v>0</v>
      </c>
      <c r="AF106" s="45">
        <f>VLOOKUP($AD106,AF!$B$43:$M$84,AF$9)*$P106</f>
        <v>0</v>
      </c>
      <c r="AG106" s="45">
        <f>VLOOKUP($AD106,AF!$B$43:$M$84,AG$9)*$Q106</f>
        <v>0</v>
      </c>
      <c r="AH106" s="45">
        <f>VLOOKUP($AD106,AF!$B$43:$M$84,AH$9)*$R106</f>
        <v>0</v>
      </c>
      <c r="AI106" s="45">
        <f>VLOOKUP($AD106,AF!$B$43:$M$84,AI$9)*$S106</f>
        <v>0</v>
      </c>
      <c r="AJ106" s="45">
        <f>VLOOKUP($AD106,AF!$B$43:$M$84,AJ$9)*$T106</f>
        <v>0</v>
      </c>
      <c r="AK106" s="45">
        <f>VLOOKUP($AD106,AF!$B$43:$M$84,AK$9)*$U106</f>
        <v>0</v>
      </c>
      <c r="AL106" s="45">
        <f>VLOOKUP($AD106,AF!$B$43:$M$84,AL$9)*$V106</f>
        <v>0</v>
      </c>
      <c r="AM106" s="45">
        <f t="shared" si="286"/>
        <v>0</v>
      </c>
      <c r="AN106" s="46"/>
      <c r="AO106" s="45">
        <f t="shared" si="287"/>
        <v>0</v>
      </c>
      <c r="AP106" s="45">
        <f t="shared" si="288"/>
        <v>0</v>
      </c>
      <c r="AQ106" s="45">
        <f t="shared" si="289"/>
        <v>0</v>
      </c>
      <c r="AR106" s="7"/>
      <c r="AS106" s="46"/>
      <c r="AT106" s="46"/>
    </row>
    <row r="107" spans="1:46" x14ac:dyDescent="0.4">
      <c r="A107" s="20">
        <f t="shared" si="182"/>
        <v>99</v>
      </c>
      <c r="C107" t="s">
        <v>0</v>
      </c>
      <c r="E107" s="113">
        <f>SUM(E103:E106)</f>
        <v>0</v>
      </c>
      <c r="F107" s="45"/>
      <c r="G107" s="113">
        <f t="shared" ref="G107:K107" si="290">SUM(G103:G106)</f>
        <v>0</v>
      </c>
      <c r="H107" s="113">
        <f t="shared" si="290"/>
        <v>0</v>
      </c>
      <c r="I107" s="113">
        <f t="shared" si="290"/>
        <v>0</v>
      </c>
      <c r="J107" s="113">
        <f t="shared" si="290"/>
        <v>0</v>
      </c>
      <c r="K107" s="113">
        <f t="shared" si="290"/>
        <v>0</v>
      </c>
      <c r="L107" s="45"/>
      <c r="M107" s="46"/>
      <c r="N107" s="45"/>
      <c r="O107" s="113">
        <f t="shared" ref="O107:W107" si="291">SUM(O103:O106)</f>
        <v>0</v>
      </c>
      <c r="P107" s="113">
        <f t="shared" si="291"/>
        <v>0</v>
      </c>
      <c r="Q107" s="113">
        <f t="shared" si="291"/>
        <v>0</v>
      </c>
      <c r="R107" s="113">
        <f t="shared" si="291"/>
        <v>0</v>
      </c>
      <c r="S107" s="113">
        <f t="shared" si="291"/>
        <v>0</v>
      </c>
      <c r="T107" s="113">
        <f t="shared" si="291"/>
        <v>0</v>
      </c>
      <c r="U107" s="113">
        <f t="shared" si="291"/>
        <v>0</v>
      </c>
      <c r="V107" s="113">
        <f t="shared" si="291"/>
        <v>0</v>
      </c>
      <c r="W107" s="113">
        <f t="shared" si="291"/>
        <v>0</v>
      </c>
      <c r="X107" s="46"/>
      <c r="Y107" s="113">
        <f t="shared" ref="Y107:AA107" si="292">SUM(Y103:Y106)</f>
        <v>0</v>
      </c>
      <c r="Z107" s="113">
        <f t="shared" si="292"/>
        <v>0</v>
      </c>
      <c r="AA107" s="113">
        <f t="shared" si="292"/>
        <v>0</v>
      </c>
      <c r="AB107" s="45"/>
      <c r="AC107" s="46"/>
      <c r="AD107" s="45"/>
      <c r="AE107" s="113">
        <f t="shared" ref="AE107:AM107" si="293">SUM(AE103:AE106)</f>
        <v>0</v>
      </c>
      <c r="AF107" s="113">
        <f t="shared" si="293"/>
        <v>0</v>
      </c>
      <c r="AG107" s="113">
        <f t="shared" si="293"/>
        <v>0</v>
      </c>
      <c r="AH107" s="113">
        <f t="shared" si="293"/>
        <v>0</v>
      </c>
      <c r="AI107" s="113">
        <f t="shared" si="293"/>
        <v>0</v>
      </c>
      <c r="AJ107" s="113">
        <f t="shared" si="293"/>
        <v>0</v>
      </c>
      <c r="AK107" s="113">
        <f t="shared" si="293"/>
        <v>0</v>
      </c>
      <c r="AL107" s="113">
        <f t="shared" si="293"/>
        <v>0</v>
      </c>
      <c r="AM107" s="113">
        <f t="shared" si="293"/>
        <v>0</v>
      </c>
      <c r="AN107" s="46"/>
      <c r="AO107" s="113">
        <f t="shared" ref="AO107:AQ107" si="294">SUM(AO103:AO106)</f>
        <v>0</v>
      </c>
      <c r="AP107" s="113">
        <f t="shared" si="294"/>
        <v>0</v>
      </c>
      <c r="AQ107" s="113">
        <f t="shared" si="294"/>
        <v>0</v>
      </c>
      <c r="AR107" s="7"/>
      <c r="AS107" s="46"/>
      <c r="AT107" s="46"/>
    </row>
    <row r="108" spans="1:46" x14ac:dyDescent="0.4">
      <c r="A108" s="20">
        <f t="shared" si="182"/>
        <v>100</v>
      </c>
      <c r="E108" s="15"/>
      <c r="F108" s="45"/>
      <c r="G108" s="45"/>
      <c r="H108" s="45"/>
      <c r="I108" s="45"/>
      <c r="J108" s="45"/>
      <c r="K108" s="45"/>
      <c r="L108" s="45"/>
      <c r="M108" s="46"/>
      <c r="N108" s="45"/>
      <c r="O108" s="45"/>
      <c r="P108" s="45"/>
      <c r="Q108" s="45"/>
      <c r="R108" s="45"/>
      <c r="S108" s="45"/>
      <c r="T108" s="45"/>
      <c r="U108" s="45"/>
      <c r="V108" s="45"/>
      <c r="W108" s="45"/>
      <c r="X108" s="46"/>
      <c r="Y108" s="45"/>
      <c r="Z108" s="45"/>
      <c r="AA108" s="45"/>
      <c r="AB108" s="45"/>
      <c r="AC108" s="46"/>
      <c r="AD108" s="45"/>
      <c r="AE108" s="45"/>
      <c r="AF108" s="45"/>
      <c r="AG108" s="45"/>
      <c r="AH108" s="45"/>
      <c r="AI108" s="45"/>
      <c r="AJ108" s="45"/>
      <c r="AK108" s="45"/>
      <c r="AL108" s="45"/>
      <c r="AM108" s="45"/>
      <c r="AN108" s="46"/>
      <c r="AO108" s="45"/>
      <c r="AP108" s="45"/>
      <c r="AQ108" s="45"/>
      <c r="AR108" s="7"/>
      <c r="AS108" s="46"/>
      <c r="AT108" s="46"/>
    </row>
    <row r="109" spans="1:46" x14ac:dyDescent="0.4">
      <c r="A109" s="20">
        <f t="shared" si="182"/>
        <v>101</v>
      </c>
      <c r="B109" s="21" t="s">
        <v>1374</v>
      </c>
      <c r="C109" s="21"/>
      <c r="E109" s="15"/>
      <c r="F109" s="45"/>
      <c r="G109" s="45"/>
      <c r="H109" s="45"/>
      <c r="I109" s="45"/>
      <c r="J109" s="45"/>
      <c r="K109" s="45"/>
      <c r="L109" s="45"/>
      <c r="M109" s="46"/>
      <c r="N109" s="45"/>
      <c r="O109" s="45"/>
      <c r="P109" s="45"/>
      <c r="Q109" s="45"/>
      <c r="R109" s="45"/>
      <c r="S109" s="45"/>
      <c r="T109" s="45"/>
      <c r="U109" s="45"/>
      <c r="V109" s="45"/>
      <c r="W109" s="45"/>
      <c r="X109" s="46"/>
      <c r="Y109" s="45"/>
      <c r="Z109" s="45"/>
      <c r="AA109" s="45"/>
      <c r="AB109" s="45"/>
      <c r="AC109" s="46"/>
      <c r="AD109" s="45"/>
      <c r="AE109" s="45"/>
      <c r="AF109" s="45"/>
      <c r="AG109" s="45"/>
      <c r="AH109" s="45"/>
      <c r="AI109" s="45"/>
      <c r="AJ109" s="45"/>
      <c r="AK109" s="45"/>
      <c r="AL109" s="45"/>
      <c r="AM109" s="45"/>
      <c r="AN109" s="46"/>
      <c r="AO109" s="45"/>
      <c r="AP109" s="45"/>
      <c r="AQ109" s="45"/>
      <c r="AR109" s="7"/>
      <c r="AS109" s="46"/>
      <c r="AT109" s="46"/>
    </row>
    <row r="110" spans="1:46" x14ac:dyDescent="0.4">
      <c r="A110" s="20">
        <f t="shared" si="182"/>
        <v>102</v>
      </c>
      <c r="B110" s="6">
        <v>559.6</v>
      </c>
      <c r="C110" t="s">
        <v>1375</v>
      </c>
      <c r="D110" t="s">
        <v>1369</v>
      </c>
      <c r="E110" s="15">
        <f>'Form 1 WP'!W139</f>
        <v>0</v>
      </c>
      <c r="F110" s="45">
        <v>101</v>
      </c>
      <c r="G110" s="45">
        <f>VLOOKUP($F110,AF!$B$43:$M$84,G$9)*$E110</f>
        <v>0</v>
      </c>
      <c r="H110" s="45">
        <f>VLOOKUP($F110,AF!$B$43:$M$84,H$9)*$E110</f>
        <v>0</v>
      </c>
      <c r="I110" s="45">
        <f>VLOOKUP($F110,AF!$B$43:$M$84,I$9)*$E110</f>
        <v>0</v>
      </c>
      <c r="J110" s="45">
        <f>VLOOKUP($F110,AF!$B$43:$M$84,J$9)*$E110</f>
        <v>0</v>
      </c>
      <c r="K110" s="45">
        <f t="shared" ref="K110:K117" si="295">E110-SUM(G110:J110)</f>
        <v>0</v>
      </c>
      <c r="L110" s="45">
        <f t="shared" ref="L110:L117" si="296">$E110-SUM(G110:K110)</f>
        <v>0</v>
      </c>
      <c r="M110" s="46"/>
      <c r="N110" s="45">
        <v>206</v>
      </c>
      <c r="O110" s="45">
        <f>VLOOKUP($N110,AF!$B$43:$M$84,O$9)*$G110</f>
        <v>0</v>
      </c>
      <c r="P110" s="45">
        <f>VLOOKUP($N110,AF!$B$43:$M$84,P$9)*$G110</f>
        <v>0</v>
      </c>
      <c r="Q110" s="45">
        <f>VLOOKUP($N110,AF!$B$43:$M$84,Q$9)*$H110</f>
        <v>0</v>
      </c>
      <c r="R110" s="45">
        <f>VLOOKUP($N110,AF!$B$43:$M$84,R$9)*$H110</f>
        <v>0</v>
      </c>
      <c r="S110" s="45">
        <f>VLOOKUP($N110,AF!$B$43:$M$84,S$9)*$I110</f>
        <v>0</v>
      </c>
      <c r="T110" s="45">
        <f>VLOOKUP($N110,AF!$B$43:$M$84,T$9)*$I110</f>
        <v>0</v>
      </c>
      <c r="U110" s="45">
        <f>VLOOKUP($N110,AF!$B$43:$M$84,U$9)*$J110</f>
        <v>0</v>
      </c>
      <c r="V110" s="45">
        <f>VLOOKUP($N110,AF!$B$43:$M$84,V$9)*$J110</f>
        <v>0</v>
      </c>
      <c r="W110" s="45">
        <f t="shared" ref="W110:W117" si="297">E110-SUM(O110:V110)</f>
        <v>0</v>
      </c>
      <c r="X110" s="46"/>
      <c r="Y110" s="45">
        <f t="shared" ref="Y110:Y117" si="298">+O110+Q110+S110+U110</f>
        <v>0</v>
      </c>
      <c r="Z110" s="45">
        <f t="shared" ref="Z110:Z117" si="299">+P110+R110+T110+V110</f>
        <v>0</v>
      </c>
      <c r="AA110" s="45">
        <f t="shared" ref="AA110:AA117" si="300">+Z110+Y110+W110</f>
        <v>0</v>
      </c>
      <c r="AB110" s="45">
        <f t="shared" ref="AB110:AB117" si="301">$E110-AA110</f>
        <v>0</v>
      </c>
      <c r="AC110" s="46"/>
      <c r="AD110" s="45">
        <v>302</v>
      </c>
      <c r="AE110" s="45">
        <f>VLOOKUP($AD110,AF!$B$43:$M$84,AE$9)*$O110</f>
        <v>0</v>
      </c>
      <c r="AF110" s="45">
        <f>VLOOKUP($AD110,AF!$B$43:$M$84,AF$9)*$P110</f>
        <v>0</v>
      </c>
      <c r="AG110" s="45">
        <f>VLOOKUP($AD110,AF!$B$43:$M$84,AG$9)*$Q110</f>
        <v>0</v>
      </c>
      <c r="AH110" s="45">
        <f>VLOOKUP($AD110,AF!$B$43:$M$84,AH$9)*$R110</f>
        <v>0</v>
      </c>
      <c r="AI110" s="45">
        <f>VLOOKUP($AD110,AF!$B$43:$M$84,AI$9)*$S110</f>
        <v>0</v>
      </c>
      <c r="AJ110" s="45">
        <f>VLOOKUP($AD110,AF!$B$43:$M$84,AJ$9)*$T110</f>
        <v>0</v>
      </c>
      <c r="AK110" s="45">
        <f>VLOOKUP($AD110,AF!$B$43:$M$84,AK$9)*$U110</f>
        <v>0</v>
      </c>
      <c r="AL110" s="45">
        <f>VLOOKUP($AD110,AF!$B$43:$M$84,AL$9)*$V110</f>
        <v>0</v>
      </c>
      <c r="AM110" s="45">
        <f t="shared" ref="AM110:AM117" si="302">E110-SUM(AE110:AL110)</f>
        <v>0</v>
      </c>
      <c r="AN110" s="46"/>
      <c r="AO110" s="45">
        <f t="shared" ref="AO110:AO117" si="303">+AE110+AG110+AI110+AK110</f>
        <v>0</v>
      </c>
      <c r="AP110" s="45">
        <f t="shared" ref="AP110:AP117" si="304">+AF110+AH110+AJ110+AL110</f>
        <v>0</v>
      </c>
      <c r="AQ110" s="45">
        <f t="shared" ref="AQ110:AQ117" si="305">+AP110+AO110+AM110</f>
        <v>0</v>
      </c>
      <c r="AR110" s="7"/>
      <c r="AS110" s="46"/>
      <c r="AT110" s="46"/>
    </row>
    <row r="111" spans="1:46" x14ac:dyDescent="0.4">
      <c r="A111" s="20">
        <f t="shared" si="182"/>
        <v>103</v>
      </c>
      <c r="B111" s="6">
        <v>559.70000000000005</v>
      </c>
      <c r="C111" t="s">
        <v>270</v>
      </c>
      <c r="D111" t="s">
        <v>1380</v>
      </c>
      <c r="E111" s="15">
        <f>'Form 1 WP'!W140</f>
        <v>0</v>
      </c>
      <c r="F111" s="45">
        <v>101</v>
      </c>
      <c r="G111" s="45">
        <f>VLOOKUP($F111,AF!$B$43:$M$84,G$9)*$E111</f>
        <v>0</v>
      </c>
      <c r="H111" s="45">
        <f>VLOOKUP($F111,AF!$B$43:$M$84,H$9)*$E111</f>
        <v>0</v>
      </c>
      <c r="I111" s="45">
        <f>VLOOKUP($F111,AF!$B$43:$M$84,I$9)*$E111</f>
        <v>0</v>
      </c>
      <c r="J111" s="45">
        <f>VLOOKUP($F111,AF!$B$43:$M$84,J$9)*$E111</f>
        <v>0</v>
      </c>
      <c r="K111" s="45">
        <f t="shared" si="295"/>
        <v>0</v>
      </c>
      <c r="L111" s="45">
        <f t="shared" si="296"/>
        <v>0</v>
      </c>
      <c r="M111" s="46"/>
      <c r="N111" s="45">
        <v>206</v>
      </c>
      <c r="O111" s="45">
        <f>VLOOKUP($N111,AF!$B$43:$M$84,O$9)*$G111</f>
        <v>0</v>
      </c>
      <c r="P111" s="45">
        <f>VLOOKUP($N111,AF!$B$43:$M$84,P$9)*$G111</f>
        <v>0</v>
      </c>
      <c r="Q111" s="45">
        <f>VLOOKUP($N111,AF!$B$43:$M$84,Q$9)*$H111</f>
        <v>0</v>
      </c>
      <c r="R111" s="45">
        <f>VLOOKUP($N111,AF!$B$43:$M$84,R$9)*$H111</f>
        <v>0</v>
      </c>
      <c r="S111" s="45">
        <f>VLOOKUP($N111,AF!$B$43:$M$84,S$9)*$I111</f>
        <v>0</v>
      </c>
      <c r="T111" s="45">
        <f>VLOOKUP($N111,AF!$B$43:$M$84,T$9)*$I111</f>
        <v>0</v>
      </c>
      <c r="U111" s="45">
        <f>VLOOKUP($N111,AF!$B$43:$M$84,U$9)*$J111</f>
        <v>0</v>
      </c>
      <c r="V111" s="45">
        <f>VLOOKUP($N111,AF!$B$43:$M$84,V$9)*$J111</f>
        <v>0</v>
      </c>
      <c r="W111" s="45">
        <f t="shared" si="297"/>
        <v>0</v>
      </c>
      <c r="X111" s="46"/>
      <c r="Y111" s="45">
        <f t="shared" si="298"/>
        <v>0</v>
      </c>
      <c r="Z111" s="45">
        <f t="shared" si="299"/>
        <v>0</v>
      </c>
      <c r="AA111" s="45">
        <f t="shared" si="300"/>
        <v>0</v>
      </c>
      <c r="AB111" s="45">
        <f t="shared" si="301"/>
        <v>0</v>
      </c>
      <c r="AC111" s="46"/>
      <c r="AD111" s="45">
        <v>302</v>
      </c>
      <c r="AE111" s="45">
        <f>VLOOKUP($AD111,AF!$B$43:$M$84,AE$9)*$O111</f>
        <v>0</v>
      </c>
      <c r="AF111" s="45">
        <f>VLOOKUP($AD111,AF!$B$43:$M$84,AF$9)*$P111</f>
        <v>0</v>
      </c>
      <c r="AG111" s="45">
        <f>VLOOKUP($AD111,AF!$B$43:$M$84,AG$9)*$Q111</f>
        <v>0</v>
      </c>
      <c r="AH111" s="45">
        <f>VLOOKUP($AD111,AF!$B$43:$M$84,AH$9)*$R111</f>
        <v>0</v>
      </c>
      <c r="AI111" s="45">
        <f>VLOOKUP($AD111,AF!$B$43:$M$84,AI$9)*$S111</f>
        <v>0</v>
      </c>
      <c r="AJ111" s="45">
        <f>VLOOKUP($AD111,AF!$B$43:$M$84,AJ$9)*$T111</f>
        <v>0</v>
      </c>
      <c r="AK111" s="45">
        <f>VLOOKUP($AD111,AF!$B$43:$M$84,AK$9)*$U111</f>
        <v>0</v>
      </c>
      <c r="AL111" s="45">
        <f>VLOOKUP($AD111,AF!$B$43:$M$84,AL$9)*$V111</f>
        <v>0</v>
      </c>
      <c r="AM111" s="45">
        <f t="shared" si="302"/>
        <v>0</v>
      </c>
      <c r="AN111" s="46"/>
      <c r="AO111" s="45">
        <f t="shared" si="303"/>
        <v>0</v>
      </c>
      <c r="AP111" s="45">
        <f t="shared" si="304"/>
        <v>0</v>
      </c>
      <c r="AQ111" s="45">
        <f t="shared" si="305"/>
        <v>0</v>
      </c>
      <c r="AR111" s="7"/>
      <c r="AS111" s="46"/>
      <c r="AT111" s="46"/>
    </row>
    <row r="112" spans="1:46" x14ac:dyDescent="0.4">
      <c r="A112" s="20">
        <f t="shared" si="182"/>
        <v>104</v>
      </c>
      <c r="B112" s="6">
        <v>559.9</v>
      </c>
      <c r="C112" t="s">
        <v>1376</v>
      </c>
      <c r="D112" t="s">
        <v>1381</v>
      </c>
      <c r="E112" s="15">
        <f>'Form 1 WP'!W141</f>
        <v>0</v>
      </c>
      <c r="F112" s="45">
        <v>101</v>
      </c>
      <c r="G112" s="45">
        <f>VLOOKUP($F112,AF!$B$43:$M$84,G$9)*$E112</f>
        <v>0</v>
      </c>
      <c r="H112" s="45">
        <f>VLOOKUP($F112,AF!$B$43:$M$84,H$9)*$E112</f>
        <v>0</v>
      </c>
      <c r="I112" s="45">
        <f>VLOOKUP($F112,AF!$B$43:$M$84,I$9)*$E112</f>
        <v>0</v>
      </c>
      <c r="J112" s="45">
        <f>VLOOKUP($F112,AF!$B$43:$M$84,J$9)*$E112</f>
        <v>0</v>
      </c>
      <c r="K112" s="45">
        <f t="shared" si="295"/>
        <v>0</v>
      </c>
      <c r="L112" s="45">
        <f t="shared" si="296"/>
        <v>0</v>
      </c>
      <c r="M112" s="46"/>
      <c r="N112" s="45">
        <v>206</v>
      </c>
      <c r="O112" s="45">
        <f>VLOOKUP($N112,AF!$B$43:$M$84,O$9)*$G112</f>
        <v>0</v>
      </c>
      <c r="P112" s="45">
        <f>VLOOKUP($N112,AF!$B$43:$M$84,P$9)*$G112</f>
        <v>0</v>
      </c>
      <c r="Q112" s="45">
        <f>VLOOKUP($N112,AF!$B$43:$M$84,Q$9)*$H112</f>
        <v>0</v>
      </c>
      <c r="R112" s="45">
        <f>VLOOKUP($N112,AF!$B$43:$M$84,R$9)*$H112</f>
        <v>0</v>
      </c>
      <c r="S112" s="45">
        <f>VLOOKUP($N112,AF!$B$43:$M$84,S$9)*$I112</f>
        <v>0</v>
      </c>
      <c r="T112" s="45">
        <f>VLOOKUP($N112,AF!$B$43:$M$84,T$9)*$I112</f>
        <v>0</v>
      </c>
      <c r="U112" s="45">
        <f>VLOOKUP($N112,AF!$B$43:$M$84,U$9)*$J112</f>
        <v>0</v>
      </c>
      <c r="V112" s="45">
        <f>VLOOKUP($N112,AF!$B$43:$M$84,V$9)*$J112</f>
        <v>0</v>
      </c>
      <c r="W112" s="45">
        <f t="shared" si="297"/>
        <v>0</v>
      </c>
      <c r="X112" s="46"/>
      <c r="Y112" s="45">
        <f t="shared" si="298"/>
        <v>0</v>
      </c>
      <c r="Z112" s="45">
        <f t="shared" si="299"/>
        <v>0</v>
      </c>
      <c r="AA112" s="45">
        <f t="shared" si="300"/>
        <v>0</v>
      </c>
      <c r="AB112" s="45">
        <f t="shared" si="301"/>
        <v>0</v>
      </c>
      <c r="AC112" s="46"/>
      <c r="AD112" s="45">
        <v>302</v>
      </c>
      <c r="AE112" s="45">
        <f>VLOOKUP($AD112,AF!$B$43:$M$84,AE$9)*$O112</f>
        <v>0</v>
      </c>
      <c r="AF112" s="45">
        <f>VLOOKUP($AD112,AF!$B$43:$M$84,AF$9)*$P112</f>
        <v>0</v>
      </c>
      <c r="AG112" s="45">
        <f>VLOOKUP($AD112,AF!$B$43:$M$84,AG$9)*$Q112</f>
        <v>0</v>
      </c>
      <c r="AH112" s="45">
        <f>VLOOKUP($AD112,AF!$B$43:$M$84,AH$9)*$R112</f>
        <v>0</v>
      </c>
      <c r="AI112" s="45">
        <f>VLOOKUP($AD112,AF!$B$43:$M$84,AI$9)*$S112</f>
        <v>0</v>
      </c>
      <c r="AJ112" s="45">
        <f>VLOOKUP($AD112,AF!$B$43:$M$84,AJ$9)*$T112</f>
        <v>0</v>
      </c>
      <c r="AK112" s="45">
        <f>VLOOKUP($AD112,AF!$B$43:$M$84,AK$9)*$U112</f>
        <v>0</v>
      </c>
      <c r="AL112" s="45">
        <f>VLOOKUP($AD112,AF!$B$43:$M$84,AL$9)*$V112</f>
        <v>0</v>
      </c>
      <c r="AM112" s="45">
        <f t="shared" si="302"/>
        <v>0</v>
      </c>
      <c r="AN112" s="46"/>
      <c r="AO112" s="45">
        <f t="shared" si="303"/>
        <v>0</v>
      </c>
      <c r="AP112" s="45">
        <f t="shared" si="304"/>
        <v>0</v>
      </c>
      <c r="AQ112" s="45">
        <f t="shared" si="305"/>
        <v>0</v>
      </c>
      <c r="AR112" s="7"/>
      <c r="AS112" s="46"/>
      <c r="AT112" s="46"/>
    </row>
    <row r="113" spans="1:46" x14ac:dyDescent="0.4">
      <c r="A113" s="20">
        <f t="shared" si="182"/>
        <v>105</v>
      </c>
      <c r="B113" s="6">
        <v>559.1</v>
      </c>
      <c r="C113" t="s">
        <v>1377</v>
      </c>
      <c r="D113" t="s">
        <v>1382</v>
      </c>
      <c r="E113" s="15">
        <f>'Form 1 WP'!W142</f>
        <v>0</v>
      </c>
      <c r="F113" s="45">
        <v>101</v>
      </c>
      <c r="G113" s="45">
        <f>VLOOKUP($F113,AF!$B$43:$M$84,G$9)*$E113</f>
        <v>0</v>
      </c>
      <c r="H113" s="45">
        <f>VLOOKUP($F113,AF!$B$43:$M$84,H$9)*$E113</f>
        <v>0</v>
      </c>
      <c r="I113" s="45">
        <f>VLOOKUP($F113,AF!$B$43:$M$84,I$9)*$E113</f>
        <v>0</v>
      </c>
      <c r="J113" s="45">
        <f>VLOOKUP($F113,AF!$B$43:$M$84,J$9)*$E113</f>
        <v>0</v>
      </c>
      <c r="K113" s="45">
        <f t="shared" si="295"/>
        <v>0</v>
      </c>
      <c r="L113" s="45">
        <f t="shared" si="296"/>
        <v>0</v>
      </c>
      <c r="M113" s="46"/>
      <c r="N113" s="45">
        <v>206</v>
      </c>
      <c r="O113" s="45">
        <f>VLOOKUP($N113,AF!$B$43:$M$84,O$9)*$G113</f>
        <v>0</v>
      </c>
      <c r="P113" s="45">
        <f>VLOOKUP($N113,AF!$B$43:$M$84,P$9)*$G113</f>
        <v>0</v>
      </c>
      <c r="Q113" s="45">
        <f>VLOOKUP($N113,AF!$B$43:$M$84,Q$9)*$H113</f>
        <v>0</v>
      </c>
      <c r="R113" s="45">
        <f>VLOOKUP($N113,AF!$B$43:$M$84,R$9)*$H113</f>
        <v>0</v>
      </c>
      <c r="S113" s="45">
        <f>VLOOKUP($N113,AF!$B$43:$M$84,S$9)*$I113</f>
        <v>0</v>
      </c>
      <c r="T113" s="45">
        <f>VLOOKUP($N113,AF!$B$43:$M$84,T$9)*$I113</f>
        <v>0</v>
      </c>
      <c r="U113" s="45">
        <f>VLOOKUP($N113,AF!$B$43:$M$84,U$9)*$J113</f>
        <v>0</v>
      </c>
      <c r="V113" s="45">
        <f>VLOOKUP($N113,AF!$B$43:$M$84,V$9)*$J113</f>
        <v>0</v>
      </c>
      <c r="W113" s="45">
        <f t="shared" si="297"/>
        <v>0</v>
      </c>
      <c r="X113" s="46"/>
      <c r="Y113" s="45">
        <f t="shared" si="298"/>
        <v>0</v>
      </c>
      <c r="Z113" s="45">
        <f t="shared" si="299"/>
        <v>0</v>
      </c>
      <c r="AA113" s="45">
        <f t="shared" si="300"/>
        <v>0</v>
      </c>
      <c r="AB113" s="45">
        <f t="shared" si="301"/>
        <v>0</v>
      </c>
      <c r="AC113" s="46"/>
      <c r="AD113" s="45">
        <v>302</v>
      </c>
      <c r="AE113" s="45">
        <f>VLOOKUP($AD113,AF!$B$43:$M$84,AE$9)*$O113</f>
        <v>0</v>
      </c>
      <c r="AF113" s="45">
        <f>VLOOKUP($AD113,AF!$B$43:$M$84,AF$9)*$P113</f>
        <v>0</v>
      </c>
      <c r="AG113" s="45">
        <f>VLOOKUP($AD113,AF!$B$43:$M$84,AG$9)*$Q113</f>
        <v>0</v>
      </c>
      <c r="AH113" s="45">
        <f>VLOOKUP($AD113,AF!$B$43:$M$84,AH$9)*$R113</f>
        <v>0</v>
      </c>
      <c r="AI113" s="45">
        <f>VLOOKUP($AD113,AF!$B$43:$M$84,AI$9)*$S113</f>
        <v>0</v>
      </c>
      <c r="AJ113" s="45">
        <f>VLOOKUP($AD113,AF!$B$43:$M$84,AJ$9)*$T113</f>
        <v>0</v>
      </c>
      <c r="AK113" s="45">
        <f>VLOOKUP($AD113,AF!$B$43:$M$84,AK$9)*$U113</f>
        <v>0</v>
      </c>
      <c r="AL113" s="45">
        <f>VLOOKUP($AD113,AF!$B$43:$M$84,AL$9)*$V113</f>
        <v>0</v>
      </c>
      <c r="AM113" s="45">
        <f t="shared" si="302"/>
        <v>0</v>
      </c>
      <c r="AN113" s="46"/>
      <c r="AO113" s="45">
        <f t="shared" si="303"/>
        <v>0</v>
      </c>
      <c r="AP113" s="45">
        <f t="shared" si="304"/>
        <v>0</v>
      </c>
      <c r="AQ113" s="45">
        <f t="shared" si="305"/>
        <v>0</v>
      </c>
      <c r="AR113" s="7"/>
      <c r="AS113" s="46"/>
      <c r="AT113" s="46"/>
    </row>
    <row r="114" spans="1:46" x14ac:dyDescent="0.4">
      <c r="A114" s="20">
        <f t="shared" si="182"/>
        <v>106</v>
      </c>
      <c r="B114" s="6">
        <v>559.12</v>
      </c>
      <c r="C114" t="s">
        <v>381</v>
      </c>
      <c r="D114" t="s">
        <v>1383</v>
      </c>
      <c r="E114" s="15">
        <f>'Form 1 WP'!W143</f>
        <v>0</v>
      </c>
      <c r="F114" s="45">
        <v>101</v>
      </c>
      <c r="G114" s="45">
        <f>VLOOKUP($F114,AF!$B$43:$M$84,G$9)*$E114</f>
        <v>0</v>
      </c>
      <c r="H114" s="45">
        <f>VLOOKUP($F114,AF!$B$43:$M$84,H$9)*$E114</f>
        <v>0</v>
      </c>
      <c r="I114" s="45">
        <f>VLOOKUP($F114,AF!$B$43:$M$84,I$9)*$E114</f>
        <v>0</v>
      </c>
      <c r="J114" s="45">
        <f>VLOOKUP($F114,AF!$B$43:$M$84,J$9)*$E114</f>
        <v>0</v>
      </c>
      <c r="K114" s="45">
        <f t="shared" si="295"/>
        <v>0</v>
      </c>
      <c r="L114" s="45">
        <f t="shared" si="296"/>
        <v>0</v>
      </c>
      <c r="M114" s="46"/>
      <c r="N114" s="45">
        <v>206</v>
      </c>
      <c r="O114" s="45">
        <f>VLOOKUP($N114,AF!$B$43:$M$84,O$9)*$G114</f>
        <v>0</v>
      </c>
      <c r="P114" s="45">
        <f>VLOOKUP($N114,AF!$B$43:$M$84,P$9)*$G114</f>
        <v>0</v>
      </c>
      <c r="Q114" s="45">
        <f>VLOOKUP($N114,AF!$B$43:$M$84,Q$9)*$H114</f>
        <v>0</v>
      </c>
      <c r="R114" s="45">
        <f>VLOOKUP($N114,AF!$B$43:$M$84,R$9)*$H114</f>
        <v>0</v>
      </c>
      <c r="S114" s="45">
        <f>VLOOKUP($N114,AF!$B$43:$M$84,S$9)*$I114</f>
        <v>0</v>
      </c>
      <c r="T114" s="45">
        <f>VLOOKUP($N114,AF!$B$43:$M$84,T$9)*$I114</f>
        <v>0</v>
      </c>
      <c r="U114" s="45">
        <f>VLOOKUP($N114,AF!$B$43:$M$84,U$9)*$J114</f>
        <v>0</v>
      </c>
      <c r="V114" s="45">
        <f>VLOOKUP($N114,AF!$B$43:$M$84,V$9)*$J114</f>
        <v>0</v>
      </c>
      <c r="W114" s="45">
        <f t="shared" si="297"/>
        <v>0</v>
      </c>
      <c r="X114" s="46"/>
      <c r="Y114" s="45">
        <f t="shared" si="298"/>
        <v>0</v>
      </c>
      <c r="Z114" s="45">
        <f t="shared" si="299"/>
        <v>0</v>
      </c>
      <c r="AA114" s="45">
        <f t="shared" si="300"/>
        <v>0</v>
      </c>
      <c r="AB114" s="45">
        <f t="shared" si="301"/>
        <v>0</v>
      </c>
      <c r="AC114" s="46"/>
      <c r="AD114" s="45">
        <v>302</v>
      </c>
      <c r="AE114" s="45">
        <f>VLOOKUP($AD114,AF!$B$43:$M$84,AE$9)*$O114</f>
        <v>0</v>
      </c>
      <c r="AF114" s="45">
        <f>VLOOKUP($AD114,AF!$B$43:$M$84,AF$9)*$P114</f>
        <v>0</v>
      </c>
      <c r="AG114" s="45">
        <f>VLOOKUP($AD114,AF!$B$43:$M$84,AG$9)*$Q114</f>
        <v>0</v>
      </c>
      <c r="AH114" s="45">
        <f>VLOOKUP($AD114,AF!$B$43:$M$84,AH$9)*$R114</f>
        <v>0</v>
      </c>
      <c r="AI114" s="45">
        <f>VLOOKUP($AD114,AF!$B$43:$M$84,AI$9)*$S114</f>
        <v>0</v>
      </c>
      <c r="AJ114" s="45">
        <f>VLOOKUP($AD114,AF!$B$43:$M$84,AJ$9)*$T114</f>
        <v>0</v>
      </c>
      <c r="AK114" s="45">
        <f>VLOOKUP($AD114,AF!$B$43:$M$84,AK$9)*$U114</f>
        <v>0</v>
      </c>
      <c r="AL114" s="45">
        <f>VLOOKUP($AD114,AF!$B$43:$M$84,AL$9)*$V114</f>
        <v>0</v>
      </c>
      <c r="AM114" s="45">
        <f t="shared" si="302"/>
        <v>0</v>
      </c>
      <c r="AN114" s="46"/>
      <c r="AO114" s="45">
        <f t="shared" si="303"/>
        <v>0</v>
      </c>
      <c r="AP114" s="45">
        <f t="shared" si="304"/>
        <v>0</v>
      </c>
      <c r="AQ114" s="45">
        <f t="shared" si="305"/>
        <v>0</v>
      </c>
      <c r="AR114" s="7"/>
      <c r="AS114" s="46"/>
      <c r="AT114" s="46"/>
    </row>
    <row r="115" spans="1:46" x14ac:dyDescent="0.4">
      <c r="A115" s="20">
        <f t="shared" si="182"/>
        <v>107</v>
      </c>
      <c r="B115" s="6">
        <v>559.13</v>
      </c>
      <c r="C115" t="s">
        <v>382</v>
      </c>
      <c r="D115" t="s">
        <v>1384</v>
      </c>
      <c r="E115" s="15">
        <f>'Form 1 WP'!W144</f>
        <v>0</v>
      </c>
      <c r="F115" s="45">
        <v>101</v>
      </c>
      <c r="G115" s="45">
        <f>VLOOKUP($F115,AF!$B$43:$M$84,G$9)*$E115</f>
        <v>0</v>
      </c>
      <c r="H115" s="45">
        <f>VLOOKUP($F115,AF!$B$43:$M$84,H$9)*$E115</f>
        <v>0</v>
      </c>
      <c r="I115" s="45">
        <f>VLOOKUP($F115,AF!$B$43:$M$84,I$9)*$E115</f>
        <v>0</v>
      </c>
      <c r="J115" s="45">
        <f>VLOOKUP($F115,AF!$B$43:$M$84,J$9)*$E115</f>
        <v>0</v>
      </c>
      <c r="K115" s="45">
        <f t="shared" si="295"/>
        <v>0</v>
      </c>
      <c r="L115" s="45">
        <f t="shared" si="296"/>
        <v>0</v>
      </c>
      <c r="M115" s="46"/>
      <c r="N115" s="45">
        <v>206</v>
      </c>
      <c r="O115" s="45">
        <f>VLOOKUP($N115,AF!$B$43:$M$84,O$9)*$G115</f>
        <v>0</v>
      </c>
      <c r="P115" s="45">
        <f>VLOOKUP($N115,AF!$B$43:$M$84,P$9)*$G115</f>
        <v>0</v>
      </c>
      <c r="Q115" s="45">
        <f>VLOOKUP($N115,AF!$B$43:$M$84,Q$9)*$H115</f>
        <v>0</v>
      </c>
      <c r="R115" s="45">
        <f>VLOOKUP($N115,AF!$B$43:$M$84,R$9)*$H115</f>
        <v>0</v>
      </c>
      <c r="S115" s="45">
        <f>VLOOKUP($N115,AF!$B$43:$M$84,S$9)*$I115</f>
        <v>0</v>
      </c>
      <c r="T115" s="45">
        <f>VLOOKUP($N115,AF!$B$43:$M$84,T$9)*$I115</f>
        <v>0</v>
      </c>
      <c r="U115" s="45">
        <f>VLOOKUP($N115,AF!$B$43:$M$84,U$9)*$J115</f>
        <v>0</v>
      </c>
      <c r="V115" s="45">
        <f>VLOOKUP($N115,AF!$B$43:$M$84,V$9)*$J115</f>
        <v>0</v>
      </c>
      <c r="W115" s="45">
        <f t="shared" si="297"/>
        <v>0</v>
      </c>
      <c r="X115" s="46"/>
      <c r="Y115" s="45">
        <f t="shared" si="298"/>
        <v>0</v>
      </c>
      <c r="Z115" s="45">
        <f t="shared" si="299"/>
        <v>0</v>
      </c>
      <c r="AA115" s="45">
        <f t="shared" si="300"/>
        <v>0</v>
      </c>
      <c r="AB115" s="45">
        <f t="shared" si="301"/>
        <v>0</v>
      </c>
      <c r="AC115" s="46"/>
      <c r="AD115" s="45">
        <v>302</v>
      </c>
      <c r="AE115" s="45">
        <f>VLOOKUP($AD115,AF!$B$43:$M$84,AE$9)*$O115</f>
        <v>0</v>
      </c>
      <c r="AF115" s="45">
        <f>VLOOKUP($AD115,AF!$B$43:$M$84,AF$9)*$P115</f>
        <v>0</v>
      </c>
      <c r="AG115" s="45">
        <f>VLOOKUP($AD115,AF!$B$43:$M$84,AG$9)*$Q115</f>
        <v>0</v>
      </c>
      <c r="AH115" s="45">
        <f>VLOOKUP($AD115,AF!$B$43:$M$84,AH$9)*$R115</f>
        <v>0</v>
      </c>
      <c r="AI115" s="45">
        <f>VLOOKUP($AD115,AF!$B$43:$M$84,AI$9)*$S115</f>
        <v>0</v>
      </c>
      <c r="AJ115" s="45">
        <f>VLOOKUP($AD115,AF!$B$43:$M$84,AJ$9)*$T115</f>
        <v>0</v>
      </c>
      <c r="AK115" s="45">
        <f>VLOOKUP($AD115,AF!$B$43:$M$84,AK$9)*$U115</f>
        <v>0</v>
      </c>
      <c r="AL115" s="45">
        <f>VLOOKUP($AD115,AF!$B$43:$M$84,AL$9)*$V115</f>
        <v>0</v>
      </c>
      <c r="AM115" s="45">
        <f t="shared" si="302"/>
        <v>0</v>
      </c>
      <c r="AN115" s="46"/>
      <c r="AO115" s="45">
        <f t="shared" si="303"/>
        <v>0</v>
      </c>
      <c r="AP115" s="45">
        <f t="shared" si="304"/>
        <v>0</v>
      </c>
      <c r="AQ115" s="45">
        <f t="shared" si="305"/>
        <v>0</v>
      </c>
      <c r="AR115" s="7"/>
      <c r="AS115" s="46"/>
      <c r="AT115" s="46"/>
    </row>
    <row r="116" spans="1:46" x14ac:dyDescent="0.4">
      <c r="A116" s="20">
        <f t="shared" si="182"/>
        <v>108</v>
      </c>
      <c r="B116" s="6">
        <v>559.14</v>
      </c>
      <c r="C116" t="s">
        <v>383</v>
      </c>
      <c r="D116" t="s">
        <v>1385</v>
      </c>
      <c r="E116" s="45">
        <f>'Form 1 WP'!W145</f>
        <v>0</v>
      </c>
      <c r="F116" s="45">
        <v>101</v>
      </c>
      <c r="G116" s="45">
        <f>VLOOKUP($F116,AF!$B$43:$M$84,G$9)*$E116</f>
        <v>0</v>
      </c>
      <c r="H116" s="45">
        <f>VLOOKUP($F116,AF!$B$43:$M$84,H$9)*$E116</f>
        <v>0</v>
      </c>
      <c r="I116" s="45">
        <f>VLOOKUP($F116,AF!$B$43:$M$84,I$9)*$E116</f>
        <v>0</v>
      </c>
      <c r="J116" s="45">
        <f>VLOOKUP($F116,AF!$B$43:$M$84,J$9)*$E116</f>
        <v>0</v>
      </c>
      <c r="K116" s="45">
        <f t="shared" si="295"/>
        <v>0</v>
      </c>
      <c r="L116" s="45">
        <f t="shared" si="296"/>
        <v>0</v>
      </c>
      <c r="M116" s="46"/>
      <c r="N116" s="45">
        <v>206</v>
      </c>
      <c r="O116" s="45">
        <f>VLOOKUP($N116,AF!$B$43:$M$84,O$9)*$G116</f>
        <v>0</v>
      </c>
      <c r="P116" s="45">
        <f>VLOOKUP($N116,AF!$B$43:$M$84,P$9)*$G116</f>
        <v>0</v>
      </c>
      <c r="Q116" s="45">
        <f>VLOOKUP($N116,AF!$B$43:$M$84,Q$9)*$H116</f>
        <v>0</v>
      </c>
      <c r="R116" s="45">
        <f>VLOOKUP($N116,AF!$B$43:$M$84,R$9)*$H116</f>
        <v>0</v>
      </c>
      <c r="S116" s="45">
        <f>VLOOKUP($N116,AF!$B$43:$M$84,S$9)*$I116</f>
        <v>0</v>
      </c>
      <c r="T116" s="45">
        <f>VLOOKUP($N116,AF!$B$43:$M$84,T$9)*$I116</f>
        <v>0</v>
      </c>
      <c r="U116" s="45">
        <f>VLOOKUP($N116,AF!$B$43:$M$84,U$9)*$J116</f>
        <v>0</v>
      </c>
      <c r="V116" s="45">
        <f>VLOOKUP($N116,AF!$B$43:$M$84,V$9)*$J116</f>
        <v>0</v>
      </c>
      <c r="W116" s="45">
        <f t="shared" si="297"/>
        <v>0</v>
      </c>
      <c r="X116" s="46"/>
      <c r="Y116" s="45">
        <f t="shared" si="298"/>
        <v>0</v>
      </c>
      <c r="Z116" s="45">
        <f t="shared" si="299"/>
        <v>0</v>
      </c>
      <c r="AA116" s="45">
        <f t="shared" si="300"/>
        <v>0</v>
      </c>
      <c r="AB116" s="45">
        <f t="shared" si="301"/>
        <v>0</v>
      </c>
      <c r="AC116" s="46"/>
      <c r="AD116" s="45">
        <v>302</v>
      </c>
      <c r="AE116" s="45">
        <f>VLOOKUP($AD116,AF!$B$43:$M$84,AE$9)*$O116</f>
        <v>0</v>
      </c>
      <c r="AF116" s="45">
        <f>VLOOKUP($AD116,AF!$B$43:$M$84,AF$9)*$P116</f>
        <v>0</v>
      </c>
      <c r="AG116" s="45">
        <f>VLOOKUP($AD116,AF!$B$43:$M$84,AG$9)*$Q116</f>
        <v>0</v>
      </c>
      <c r="AH116" s="45">
        <f>VLOOKUP($AD116,AF!$B$43:$M$84,AH$9)*$R116</f>
        <v>0</v>
      </c>
      <c r="AI116" s="45">
        <f>VLOOKUP($AD116,AF!$B$43:$M$84,AI$9)*$S116</f>
        <v>0</v>
      </c>
      <c r="AJ116" s="45">
        <f>VLOOKUP($AD116,AF!$B$43:$M$84,AJ$9)*$T116</f>
        <v>0</v>
      </c>
      <c r="AK116" s="45">
        <f>VLOOKUP($AD116,AF!$B$43:$M$84,AK$9)*$U116</f>
        <v>0</v>
      </c>
      <c r="AL116" s="45">
        <f>VLOOKUP($AD116,AF!$B$43:$M$84,AL$9)*$V116</f>
        <v>0</v>
      </c>
      <c r="AM116" s="45">
        <f t="shared" si="302"/>
        <v>0</v>
      </c>
      <c r="AN116" s="46"/>
      <c r="AO116" s="45">
        <f t="shared" si="303"/>
        <v>0</v>
      </c>
      <c r="AP116" s="45">
        <f t="shared" si="304"/>
        <v>0</v>
      </c>
      <c r="AQ116" s="45">
        <f t="shared" si="305"/>
        <v>0</v>
      </c>
      <c r="AR116" s="7"/>
      <c r="AS116" s="46"/>
      <c r="AT116" s="46"/>
    </row>
    <row r="117" spans="1:46" x14ac:dyDescent="0.4">
      <c r="A117" s="20">
        <f t="shared" si="182"/>
        <v>109</v>
      </c>
      <c r="B117" s="6">
        <v>559.15</v>
      </c>
      <c r="C117" t="s">
        <v>1378</v>
      </c>
      <c r="D117" t="s">
        <v>1386</v>
      </c>
      <c r="E117" s="45">
        <f>'Form 1 WP'!W146</f>
        <v>0</v>
      </c>
      <c r="F117" s="45">
        <v>101</v>
      </c>
      <c r="G117" s="45">
        <f>VLOOKUP($F117,AF!$B$43:$M$84,G$9)*$E117</f>
        <v>0</v>
      </c>
      <c r="H117" s="45">
        <f>VLOOKUP($F117,AF!$B$43:$M$84,H$9)*$E117</f>
        <v>0</v>
      </c>
      <c r="I117" s="45">
        <f>VLOOKUP($F117,AF!$B$43:$M$84,I$9)*$E117</f>
        <v>0</v>
      </c>
      <c r="J117" s="45">
        <f>VLOOKUP($F117,AF!$B$43:$M$84,J$9)*$E117</f>
        <v>0</v>
      </c>
      <c r="K117" s="45">
        <f t="shared" si="295"/>
        <v>0</v>
      </c>
      <c r="L117" s="45">
        <f t="shared" si="296"/>
        <v>0</v>
      </c>
      <c r="M117" s="46"/>
      <c r="N117" s="45">
        <v>206</v>
      </c>
      <c r="O117" s="45">
        <f>VLOOKUP($N117,AF!$B$43:$M$84,O$9)*$G117</f>
        <v>0</v>
      </c>
      <c r="P117" s="45">
        <f>VLOOKUP($N117,AF!$B$43:$M$84,P$9)*$G117</f>
        <v>0</v>
      </c>
      <c r="Q117" s="45">
        <f>VLOOKUP($N117,AF!$B$43:$M$84,Q$9)*$H117</f>
        <v>0</v>
      </c>
      <c r="R117" s="45">
        <f>VLOOKUP($N117,AF!$B$43:$M$84,R$9)*$H117</f>
        <v>0</v>
      </c>
      <c r="S117" s="45">
        <f>VLOOKUP($N117,AF!$B$43:$M$84,S$9)*$I117</f>
        <v>0</v>
      </c>
      <c r="T117" s="45">
        <f>VLOOKUP($N117,AF!$B$43:$M$84,T$9)*$I117</f>
        <v>0</v>
      </c>
      <c r="U117" s="45">
        <f>VLOOKUP($N117,AF!$B$43:$M$84,U$9)*$J117</f>
        <v>0</v>
      </c>
      <c r="V117" s="45">
        <f>VLOOKUP($N117,AF!$B$43:$M$84,V$9)*$J117</f>
        <v>0</v>
      </c>
      <c r="W117" s="45">
        <f t="shared" si="297"/>
        <v>0</v>
      </c>
      <c r="X117" s="46"/>
      <c r="Y117" s="45">
        <f t="shared" si="298"/>
        <v>0</v>
      </c>
      <c r="Z117" s="45">
        <f t="shared" si="299"/>
        <v>0</v>
      </c>
      <c r="AA117" s="45">
        <f t="shared" si="300"/>
        <v>0</v>
      </c>
      <c r="AB117" s="45">
        <f t="shared" si="301"/>
        <v>0</v>
      </c>
      <c r="AC117" s="46"/>
      <c r="AD117" s="45">
        <v>302</v>
      </c>
      <c r="AE117" s="45">
        <f>VLOOKUP($AD117,AF!$B$43:$M$84,AE$9)*$O117</f>
        <v>0</v>
      </c>
      <c r="AF117" s="45">
        <f>VLOOKUP($AD117,AF!$B$43:$M$84,AF$9)*$P117</f>
        <v>0</v>
      </c>
      <c r="AG117" s="45">
        <f>VLOOKUP($AD117,AF!$B$43:$M$84,AG$9)*$Q117</f>
        <v>0</v>
      </c>
      <c r="AH117" s="45">
        <f>VLOOKUP($AD117,AF!$B$43:$M$84,AH$9)*$R117</f>
        <v>0</v>
      </c>
      <c r="AI117" s="45">
        <f>VLOOKUP($AD117,AF!$B$43:$M$84,AI$9)*$S117</f>
        <v>0</v>
      </c>
      <c r="AJ117" s="45">
        <f>VLOOKUP($AD117,AF!$B$43:$M$84,AJ$9)*$T117</f>
        <v>0</v>
      </c>
      <c r="AK117" s="45">
        <f>VLOOKUP($AD117,AF!$B$43:$M$84,AK$9)*$U117</f>
        <v>0</v>
      </c>
      <c r="AL117" s="45">
        <f>VLOOKUP($AD117,AF!$B$43:$M$84,AL$9)*$V117</f>
        <v>0</v>
      </c>
      <c r="AM117" s="45">
        <f t="shared" si="302"/>
        <v>0</v>
      </c>
      <c r="AN117" s="46"/>
      <c r="AO117" s="45">
        <f t="shared" si="303"/>
        <v>0</v>
      </c>
      <c r="AP117" s="45">
        <f t="shared" si="304"/>
        <v>0</v>
      </c>
      <c r="AQ117" s="45">
        <f t="shared" si="305"/>
        <v>0</v>
      </c>
      <c r="AR117" s="7"/>
      <c r="AS117" s="46"/>
      <c r="AT117" s="46"/>
    </row>
    <row r="118" spans="1:46" x14ac:dyDescent="0.4">
      <c r="A118" s="20">
        <f t="shared" si="182"/>
        <v>110</v>
      </c>
      <c r="C118" t="s">
        <v>0</v>
      </c>
      <c r="E118" s="113">
        <f>SUM(E110:E117)</f>
        <v>0</v>
      </c>
      <c r="F118" s="45"/>
      <c r="G118" s="113">
        <f t="shared" ref="G118:K118" si="306">SUM(G110:G117)</f>
        <v>0</v>
      </c>
      <c r="H118" s="113">
        <f t="shared" si="306"/>
        <v>0</v>
      </c>
      <c r="I118" s="113">
        <f t="shared" si="306"/>
        <v>0</v>
      </c>
      <c r="J118" s="113">
        <f t="shared" si="306"/>
        <v>0</v>
      </c>
      <c r="K118" s="113">
        <f t="shared" si="306"/>
        <v>0</v>
      </c>
      <c r="L118" s="45"/>
      <c r="M118" s="46"/>
      <c r="N118" s="45"/>
      <c r="O118" s="113">
        <f t="shared" ref="O118:W118" si="307">SUM(O110:O117)</f>
        <v>0</v>
      </c>
      <c r="P118" s="113">
        <f t="shared" si="307"/>
        <v>0</v>
      </c>
      <c r="Q118" s="113">
        <f t="shared" si="307"/>
        <v>0</v>
      </c>
      <c r="R118" s="113">
        <f t="shared" si="307"/>
        <v>0</v>
      </c>
      <c r="S118" s="113">
        <f t="shared" si="307"/>
        <v>0</v>
      </c>
      <c r="T118" s="113">
        <f t="shared" si="307"/>
        <v>0</v>
      </c>
      <c r="U118" s="113">
        <f t="shared" si="307"/>
        <v>0</v>
      </c>
      <c r="V118" s="113">
        <f t="shared" si="307"/>
        <v>0</v>
      </c>
      <c r="W118" s="113">
        <f t="shared" si="307"/>
        <v>0</v>
      </c>
      <c r="X118" s="46"/>
      <c r="Y118" s="113">
        <f t="shared" ref="Y118:AA118" si="308">SUM(Y110:Y117)</f>
        <v>0</v>
      </c>
      <c r="Z118" s="113">
        <f t="shared" si="308"/>
        <v>0</v>
      </c>
      <c r="AA118" s="113">
        <f t="shared" si="308"/>
        <v>0</v>
      </c>
      <c r="AB118" s="45"/>
      <c r="AC118" s="46"/>
      <c r="AD118" s="45"/>
      <c r="AE118" s="113">
        <f t="shared" ref="AE118:AM118" si="309">SUM(AE110:AE117)</f>
        <v>0</v>
      </c>
      <c r="AF118" s="113">
        <f t="shared" si="309"/>
        <v>0</v>
      </c>
      <c r="AG118" s="113">
        <f t="shared" si="309"/>
        <v>0</v>
      </c>
      <c r="AH118" s="113">
        <f t="shared" si="309"/>
        <v>0</v>
      </c>
      <c r="AI118" s="113">
        <f t="shared" si="309"/>
        <v>0</v>
      </c>
      <c r="AJ118" s="113">
        <f t="shared" si="309"/>
        <v>0</v>
      </c>
      <c r="AK118" s="113">
        <f t="shared" si="309"/>
        <v>0</v>
      </c>
      <c r="AL118" s="113">
        <f t="shared" si="309"/>
        <v>0</v>
      </c>
      <c r="AM118" s="113">
        <f t="shared" si="309"/>
        <v>0</v>
      </c>
      <c r="AN118" s="46"/>
      <c r="AO118" s="113">
        <f t="shared" ref="AO118:AQ118" si="310">SUM(AO110:AO117)</f>
        <v>0</v>
      </c>
      <c r="AP118" s="113">
        <f t="shared" si="310"/>
        <v>0</v>
      </c>
      <c r="AQ118" s="113">
        <f t="shared" si="310"/>
        <v>0</v>
      </c>
      <c r="AR118" s="7"/>
      <c r="AS118" s="46"/>
      <c r="AT118" s="46"/>
    </row>
    <row r="119" spans="1:46" x14ac:dyDescent="0.4">
      <c r="A119" s="20">
        <f t="shared" si="182"/>
        <v>111</v>
      </c>
      <c r="E119" s="45"/>
      <c r="F119" s="45"/>
      <c r="G119" s="45"/>
      <c r="H119" s="45"/>
      <c r="I119" s="45"/>
      <c r="J119" s="45"/>
      <c r="K119" s="45"/>
      <c r="L119" s="45"/>
      <c r="M119" s="46"/>
      <c r="N119" s="45"/>
      <c r="O119" s="45"/>
      <c r="P119" s="45"/>
      <c r="Q119" s="45"/>
      <c r="R119" s="45"/>
      <c r="S119" s="45"/>
      <c r="T119" s="45"/>
      <c r="U119" s="45"/>
      <c r="V119" s="45"/>
      <c r="W119" s="45"/>
      <c r="X119" s="46"/>
      <c r="Y119" s="45"/>
      <c r="Z119" s="45"/>
      <c r="AA119" s="45"/>
      <c r="AB119" s="45"/>
      <c r="AC119" s="46"/>
      <c r="AD119" s="45"/>
      <c r="AE119" s="45"/>
      <c r="AF119" s="45"/>
      <c r="AG119" s="45"/>
      <c r="AH119" s="45"/>
      <c r="AI119" s="45"/>
      <c r="AJ119" s="45"/>
      <c r="AK119" s="45"/>
      <c r="AL119" s="45"/>
      <c r="AM119" s="45"/>
      <c r="AN119" s="46"/>
      <c r="AO119" s="45"/>
      <c r="AP119" s="45"/>
      <c r="AQ119" s="45"/>
      <c r="AR119" s="7"/>
      <c r="AS119" s="46"/>
      <c r="AT119" s="46"/>
    </row>
    <row r="120" spans="1:46" ht="15" thickBot="1" x14ac:dyDescent="0.45">
      <c r="A120" s="20">
        <f t="shared" si="182"/>
        <v>112</v>
      </c>
      <c r="B120" t="s">
        <v>1379</v>
      </c>
      <c r="E120" s="52">
        <f>E107+E118</f>
        <v>0</v>
      </c>
      <c r="F120" s="7"/>
      <c r="G120" s="52">
        <f t="shared" ref="G120:K120" si="311">G107+G118</f>
        <v>0</v>
      </c>
      <c r="H120" s="52">
        <f t="shared" si="311"/>
        <v>0</v>
      </c>
      <c r="I120" s="52">
        <f t="shared" si="311"/>
        <v>0</v>
      </c>
      <c r="J120" s="52">
        <f t="shared" si="311"/>
        <v>0</v>
      </c>
      <c r="K120" s="52">
        <f t="shared" si="311"/>
        <v>0</v>
      </c>
      <c r="L120" s="7"/>
      <c r="M120" s="46"/>
      <c r="N120" s="7"/>
      <c r="O120" s="52">
        <f t="shared" ref="O120:W120" si="312">O107+O118</f>
        <v>0</v>
      </c>
      <c r="P120" s="52">
        <f t="shared" si="312"/>
        <v>0</v>
      </c>
      <c r="Q120" s="52">
        <f t="shared" si="312"/>
        <v>0</v>
      </c>
      <c r="R120" s="52">
        <f t="shared" si="312"/>
        <v>0</v>
      </c>
      <c r="S120" s="52">
        <f t="shared" si="312"/>
        <v>0</v>
      </c>
      <c r="T120" s="52">
        <f t="shared" si="312"/>
        <v>0</v>
      </c>
      <c r="U120" s="52">
        <f t="shared" si="312"/>
        <v>0</v>
      </c>
      <c r="V120" s="52">
        <f t="shared" si="312"/>
        <v>0</v>
      </c>
      <c r="W120" s="52">
        <f t="shared" si="312"/>
        <v>0</v>
      </c>
      <c r="X120" s="46"/>
      <c r="Y120" s="52">
        <f t="shared" ref="Y120:AA120" si="313">Y107+Y118</f>
        <v>0</v>
      </c>
      <c r="Z120" s="52">
        <f t="shared" si="313"/>
        <v>0</v>
      </c>
      <c r="AA120" s="52">
        <f t="shared" si="313"/>
        <v>0</v>
      </c>
      <c r="AB120" s="7"/>
      <c r="AC120" s="46"/>
      <c r="AD120" s="7"/>
      <c r="AE120" s="52">
        <f t="shared" ref="AE120:AM120" si="314">AE107+AE118</f>
        <v>0</v>
      </c>
      <c r="AF120" s="52">
        <f t="shared" si="314"/>
        <v>0</v>
      </c>
      <c r="AG120" s="52">
        <f t="shared" si="314"/>
        <v>0</v>
      </c>
      <c r="AH120" s="52">
        <f t="shared" si="314"/>
        <v>0</v>
      </c>
      <c r="AI120" s="52">
        <f t="shared" si="314"/>
        <v>0</v>
      </c>
      <c r="AJ120" s="52">
        <f t="shared" si="314"/>
        <v>0</v>
      </c>
      <c r="AK120" s="52">
        <f t="shared" si="314"/>
        <v>0</v>
      </c>
      <c r="AL120" s="52">
        <f t="shared" si="314"/>
        <v>0</v>
      </c>
      <c r="AM120" s="52">
        <f t="shared" si="314"/>
        <v>0</v>
      </c>
      <c r="AN120" s="46"/>
      <c r="AO120" s="52">
        <f t="shared" ref="AO120:AQ120" si="315">AO107+AO118</f>
        <v>0</v>
      </c>
      <c r="AP120" s="52">
        <f t="shared" si="315"/>
        <v>0</v>
      </c>
      <c r="AQ120" s="52">
        <f t="shared" si="315"/>
        <v>0</v>
      </c>
      <c r="AR120" s="7"/>
      <c r="AS120" s="46"/>
      <c r="AT120" s="46"/>
    </row>
    <row r="121" spans="1:46" ht="15" thickTop="1" x14ac:dyDescent="0.4">
      <c r="A121" s="20">
        <f t="shared" si="182"/>
        <v>113</v>
      </c>
      <c r="E121" s="7"/>
      <c r="F121" s="7"/>
      <c r="G121" s="7"/>
      <c r="H121" s="7"/>
      <c r="I121" s="7"/>
      <c r="J121" s="7"/>
      <c r="K121" s="7"/>
      <c r="L121" s="7"/>
      <c r="M121" s="46"/>
      <c r="N121" s="7"/>
      <c r="O121" s="7"/>
      <c r="P121" s="7"/>
      <c r="Q121" s="7"/>
      <c r="R121" s="7"/>
      <c r="S121" s="7"/>
      <c r="T121" s="7"/>
      <c r="U121" s="7"/>
      <c r="V121" s="7"/>
      <c r="W121" s="7"/>
      <c r="X121" s="46"/>
      <c r="Y121" s="7"/>
      <c r="Z121" s="7"/>
      <c r="AA121" s="7"/>
      <c r="AB121" s="7"/>
      <c r="AC121" s="46"/>
      <c r="AD121" s="7"/>
      <c r="AE121" s="7"/>
      <c r="AF121" s="7"/>
      <c r="AG121" s="7"/>
      <c r="AH121" s="7"/>
      <c r="AI121" s="7"/>
      <c r="AJ121" s="7"/>
      <c r="AK121" s="7"/>
      <c r="AL121" s="7"/>
      <c r="AM121" s="7"/>
      <c r="AN121" s="46"/>
      <c r="AO121" s="7"/>
      <c r="AP121" s="7"/>
      <c r="AQ121" s="7"/>
      <c r="AR121" s="7"/>
      <c r="AS121" s="46"/>
      <c r="AT121" s="46"/>
    </row>
    <row r="122" spans="1:46" x14ac:dyDescent="0.4">
      <c r="A122" s="20">
        <f t="shared" si="182"/>
        <v>114</v>
      </c>
      <c r="E122" s="46"/>
      <c r="F122" s="47"/>
      <c r="G122" s="47"/>
      <c r="H122" s="47"/>
      <c r="I122" s="47"/>
      <c r="J122" s="47"/>
      <c r="K122" s="47"/>
      <c r="L122" s="47"/>
      <c r="M122" s="46"/>
      <c r="N122" s="47"/>
      <c r="O122" s="47"/>
      <c r="P122" s="47"/>
      <c r="Q122" s="47"/>
      <c r="R122" s="47"/>
      <c r="S122" s="47"/>
      <c r="T122" s="47"/>
      <c r="U122" s="47"/>
      <c r="V122" s="47"/>
      <c r="W122" s="47"/>
      <c r="X122" s="46"/>
      <c r="Y122" s="47"/>
      <c r="Z122" s="47"/>
      <c r="AA122" s="47"/>
      <c r="AB122" s="47"/>
      <c r="AC122" s="46"/>
      <c r="AD122" s="47"/>
      <c r="AE122" s="47"/>
      <c r="AF122" s="47"/>
      <c r="AG122" s="47"/>
      <c r="AH122" s="47"/>
      <c r="AI122" s="47"/>
      <c r="AJ122" s="47"/>
      <c r="AK122" s="47"/>
      <c r="AL122" s="47"/>
      <c r="AM122" s="47"/>
      <c r="AN122" s="46"/>
      <c r="AO122" s="47"/>
      <c r="AP122" s="47"/>
      <c r="AQ122" s="47"/>
      <c r="AR122" s="47"/>
      <c r="AS122" s="46"/>
      <c r="AT122" s="46"/>
    </row>
    <row r="123" spans="1:46" x14ac:dyDescent="0.4">
      <c r="A123" s="20">
        <f t="shared" si="182"/>
        <v>115</v>
      </c>
      <c r="B123" s="21" t="s">
        <v>404</v>
      </c>
      <c r="C123" s="21"/>
      <c r="E123" s="46"/>
      <c r="F123" s="47"/>
      <c r="G123" s="47"/>
      <c r="H123" s="47"/>
      <c r="I123" s="47"/>
      <c r="J123" s="47"/>
      <c r="K123" s="47"/>
      <c r="L123" s="47"/>
      <c r="M123" s="46"/>
      <c r="N123" s="47"/>
      <c r="O123" s="47"/>
      <c r="P123" s="47"/>
      <c r="Q123" s="47"/>
      <c r="R123" s="47"/>
      <c r="S123" s="47"/>
      <c r="T123" s="47"/>
      <c r="U123" s="47"/>
      <c r="V123" s="47"/>
      <c r="W123" s="47"/>
      <c r="X123" s="46"/>
      <c r="Y123" s="47"/>
      <c r="Z123" s="47"/>
      <c r="AA123" s="47"/>
      <c r="AB123" s="47"/>
      <c r="AC123" s="46"/>
      <c r="AD123" s="47"/>
      <c r="AE123" s="47"/>
      <c r="AF123" s="47"/>
      <c r="AG123" s="47"/>
      <c r="AH123" s="47"/>
      <c r="AI123" s="47"/>
      <c r="AJ123" s="47"/>
      <c r="AK123" s="47"/>
      <c r="AL123" s="47"/>
      <c r="AM123" s="47"/>
      <c r="AN123" s="46"/>
      <c r="AO123" s="47"/>
      <c r="AP123" s="47"/>
      <c r="AQ123" s="47"/>
      <c r="AR123" s="47"/>
      <c r="AS123" s="46"/>
      <c r="AT123" s="46"/>
    </row>
    <row r="124" spans="1:46" x14ac:dyDescent="0.4">
      <c r="A124" s="20">
        <f t="shared" si="182"/>
        <v>116</v>
      </c>
      <c r="B124" s="6">
        <v>560</v>
      </c>
      <c r="C124" t="s">
        <v>364</v>
      </c>
      <c r="D124" t="s">
        <v>47</v>
      </c>
      <c r="E124" s="15">
        <f>'Form 1 WP'!W152</f>
        <v>561494</v>
      </c>
      <c r="F124" s="47">
        <v>102</v>
      </c>
      <c r="G124" s="7">
        <f>VLOOKUP($F124,AF!$B$43:$M$84,G$9)*$E124</f>
        <v>13337.149643705463</v>
      </c>
      <c r="H124" s="7">
        <f>VLOOKUP($F124,AF!$B$43:$M$84,H$9)*$E124</f>
        <v>1333.7149643705463</v>
      </c>
      <c r="I124" s="7">
        <f>VLOOKUP($F124,AF!$B$43:$M$84,I$9)*$E124</f>
        <v>24006.869358669832</v>
      </c>
      <c r="J124" s="7">
        <f>VLOOKUP($F124,AF!$B$43:$M$84,J$9)*$E124</f>
        <v>0</v>
      </c>
      <c r="K124" s="7">
        <f t="shared" ref="K124:K152" si="316">E124-SUM(G124:J124)</f>
        <v>522816.26603325416</v>
      </c>
      <c r="L124" s="45">
        <f t="shared" ref="L124:L154" si="317">$E124-SUM(G124:K124)</f>
        <v>0</v>
      </c>
      <c r="M124" s="46"/>
      <c r="N124" s="7">
        <v>204</v>
      </c>
      <c r="O124" s="7">
        <f>VLOOKUP($N124,AF!$B$43:$M$84,O$9)*$G124</f>
        <v>1333.7149643705463</v>
      </c>
      <c r="P124" s="7">
        <f>VLOOKUP($N124,AF!$B$43:$M$84,P$9)*$G124</f>
        <v>12003.434679334918</v>
      </c>
      <c r="Q124" s="7">
        <f>VLOOKUP($N124,AF!$B$43:$M$84,Q$9)*$H124</f>
        <v>1333.7149643705463</v>
      </c>
      <c r="R124" s="7">
        <f>VLOOKUP($N124,AF!$B$43:$M$84,R$9)*$H124</f>
        <v>0</v>
      </c>
      <c r="S124" s="7">
        <f>VLOOKUP($N124,AF!$B$43:$M$84,S$9)*$I124</f>
        <v>24006.869358669832</v>
      </c>
      <c r="T124" s="7">
        <f>VLOOKUP($N124,AF!$B$43:$M$84,T$9)*$I124</f>
        <v>0</v>
      </c>
      <c r="U124" s="7">
        <f>VLOOKUP($N124,AF!$B$43:$M$84,U$9)*$J124</f>
        <v>0</v>
      </c>
      <c r="V124" s="7">
        <f>VLOOKUP($N124,AF!$B$43:$M$84,V$9)*$J124</f>
        <v>0</v>
      </c>
      <c r="W124" s="7">
        <f t="shared" ref="W124:W153" si="318">E124-SUM(O124:V124)</f>
        <v>522816.26603325416</v>
      </c>
      <c r="X124" s="46"/>
      <c r="Y124" s="7">
        <f t="shared" ref="Y124:Y153" si="319">+O124+Q124+S124+U124</f>
        <v>26674.299287410926</v>
      </c>
      <c r="Z124" s="7">
        <f t="shared" ref="Z124:Z153" si="320">+P124+R124+T124+V124</f>
        <v>12003.434679334918</v>
      </c>
      <c r="AA124" s="7">
        <f t="shared" ref="AA124:AA153" si="321">+Z124+Y124+W124</f>
        <v>561494</v>
      </c>
      <c r="AB124" s="45">
        <f t="shared" ref="AB124:AB154" si="322">$E124-AA124</f>
        <v>0</v>
      </c>
      <c r="AC124" s="46"/>
      <c r="AD124" s="45">
        <v>300</v>
      </c>
      <c r="AE124" s="7">
        <f>VLOOKUP($AD124,AF!$B$43:$M$84,AE$9)*$O124</f>
        <v>1333.7149643705463</v>
      </c>
      <c r="AF124" s="7">
        <f>VLOOKUP($AD124,AF!$B$43:$M$84,AF$9)*$P124</f>
        <v>12003.434679334918</v>
      </c>
      <c r="AG124" s="7">
        <f>VLOOKUP($AD124,AF!$B$43:$M$84,AG$9)*$Q124</f>
        <v>1333.7149643705463</v>
      </c>
      <c r="AH124" s="7">
        <f>VLOOKUP($AD124,AF!$B$43:$M$84,AH$9)*$R124</f>
        <v>0</v>
      </c>
      <c r="AI124" s="7">
        <f>VLOOKUP($AD124,AF!$B$43:$M$84,AI$9)*$S124</f>
        <v>24006.869358669832</v>
      </c>
      <c r="AJ124" s="7">
        <f>VLOOKUP($AD124,AF!$B$43:$M$84,AJ$9)*$T124</f>
        <v>0</v>
      </c>
      <c r="AK124" s="7">
        <f>VLOOKUP($AD124,AF!$B$43:$M$84,AK$9)*$U124</f>
        <v>0</v>
      </c>
      <c r="AL124" s="7">
        <f>VLOOKUP($AD124,AF!$B$43:$M$84,AL$9)*$V124</f>
        <v>0</v>
      </c>
      <c r="AM124" s="7">
        <f t="shared" ref="AM124:AM153" si="323">E124-SUM(AE124:AL124)</f>
        <v>522816.26603325416</v>
      </c>
      <c r="AN124" s="46"/>
      <c r="AO124" s="7">
        <f t="shared" ref="AO124:AO153" si="324">+AE124+AG124+AI124+AK124</f>
        <v>26674.299287410926</v>
      </c>
      <c r="AP124" s="7">
        <f t="shared" ref="AP124:AP153" si="325">+AF124+AH124+AJ124+AL124</f>
        <v>12003.434679334918</v>
      </c>
      <c r="AQ124" s="7">
        <f t="shared" ref="AQ124:AQ153" si="326">+AP124+AO124+AM124</f>
        <v>561494</v>
      </c>
      <c r="AR124" s="45">
        <f t="shared" ref="AR124:AR154" si="327">$E124-AQ124</f>
        <v>0</v>
      </c>
      <c r="AS124" s="46"/>
      <c r="AT124" s="46"/>
    </row>
    <row r="125" spans="1:46" x14ac:dyDescent="0.4">
      <c r="A125" s="20">
        <f t="shared" si="182"/>
        <v>117</v>
      </c>
      <c r="B125" s="6" t="s">
        <v>574</v>
      </c>
      <c r="C125" s="6" t="s">
        <v>575</v>
      </c>
      <c r="E125" s="15">
        <f>SUM(G125:K125)</f>
        <v>0</v>
      </c>
      <c r="F125" s="7">
        <v>100</v>
      </c>
      <c r="G125" s="112"/>
      <c r="H125" s="112"/>
      <c r="I125" s="112"/>
      <c r="J125" s="112"/>
      <c r="K125" s="112"/>
      <c r="L125" s="45">
        <f t="shared" si="317"/>
        <v>0</v>
      </c>
      <c r="M125" s="46"/>
      <c r="N125" s="7">
        <v>202</v>
      </c>
      <c r="O125" s="7">
        <f>VLOOKUP($N125,AF!$B$43:$M$84,O$9)*$G125</f>
        <v>0</v>
      </c>
      <c r="P125" s="7">
        <f>VLOOKUP($N125,AF!$B$43:$M$84,P$9)*$G125</f>
        <v>0</v>
      </c>
      <c r="Q125" s="7">
        <f>VLOOKUP($N125,AF!$B$43:$M$84,Q$9)*$H125</f>
        <v>0</v>
      </c>
      <c r="R125" s="7">
        <f>VLOOKUP($N125,AF!$B$43:$M$84,R$9)*$H125</f>
        <v>0</v>
      </c>
      <c r="S125" s="7">
        <f>VLOOKUP($N125,AF!$B$43:$M$84,S$9)*$I125</f>
        <v>0</v>
      </c>
      <c r="T125" s="7">
        <f>VLOOKUP($N125,AF!$B$43:$M$84,T$9)*$I125</f>
        <v>0</v>
      </c>
      <c r="U125" s="7">
        <f>VLOOKUP($N125,AF!$B$43:$M$84,U$9)*$J125</f>
        <v>0</v>
      </c>
      <c r="V125" s="7">
        <f>VLOOKUP($N125,AF!$B$43:$M$84,V$9)*$J125</f>
        <v>0</v>
      </c>
      <c r="W125" s="7">
        <f t="shared" si="318"/>
        <v>0</v>
      </c>
      <c r="X125" s="46"/>
      <c r="Y125" s="7">
        <f t="shared" si="319"/>
        <v>0</v>
      </c>
      <c r="Z125" s="7">
        <f t="shared" si="320"/>
        <v>0</v>
      </c>
      <c r="AA125" s="7">
        <f t="shared" si="321"/>
        <v>0</v>
      </c>
      <c r="AB125" s="45">
        <f t="shared" si="322"/>
        <v>0</v>
      </c>
      <c r="AC125" s="46"/>
      <c r="AD125" s="45">
        <v>300</v>
      </c>
      <c r="AE125" s="7">
        <f>VLOOKUP($AD125,AF!$B$43:$M$84,AE$9)*$O125</f>
        <v>0</v>
      </c>
      <c r="AF125" s="7">
        <f>VLOOKUP($AD125,AF!$B$43:$M$84,AF$9)*$P125</f>
        <v>0</v>
      </c>
      <c r="AG125" s="7">
        <f>VLOOKUP($AD125,AF!$B$43:$M$84,AG$9)*$Q125</f>
        <v>0</v>
      </c>
      <c r="AH125" s="7">
        <f>VLOOKUP($AD125,AF!$B$43:$M$84,AH$9)*$R125</f>
        <v>0</v>
      </c>
      <c r="AI125" s="7">
        <f>VLOOKUP($AD125,AF!$B$43:$M$84,AI$9)*$S125</f>
        <v>0</v>
      </c>
      <c r="AJ125" s="7">
        <f>VLOOKUP($AD125,AF!$B$43:$M$84,AJ$9)*$T125</f>
        <v>0</v>
      </c>
      <c r="AK125" s="7">
        <f>VLOOKUP($AD125,AF!$B$43:$M$84,AK$9)*$U125</f>
        <v>0</v>
      </c>
      <c r="AL125" s="7">
        <f>VLOOKUP($AD125,AF!$B$43:$M$84,AL$9)*$V125</f>
        <v>0</v>
      </c>
      <c r="AM125" s="7">
        <f t="shared" si="323"/>
        <v>0</v>
      </c>
      <c r="AN125" s="46"/>
      <c r="AO125" s="7">
        <f t="shared" si="324"/>
        <v>0</v>
      </c>
      <c r="AP125" s="7">
        <f t="shared" si="325"/>
        <v>0</v>
      </c>
      <c r="AQ125" s="7">
        <f t="shared" si="326"/>
        <v>0</v>
      </c>
      <c r="AR125" s="45">
        <f t="shared" si="327"/>
        <v>0</v>
      </c>
      <c r="AS125" s="46"/>
      <c r="AT125" s="46"/>
    </row>
    <row r="126" spans="1:46" x14ac:dyDescent="0.4">
      <c r="A126" s="20">
        <f t="shared" si="182"/>
        <v>118</v>
      </c>
      <c r="B126" s="6">
        <v>561.1</v>
      </c>
      <c r="C126" t="s">
        <v>365</v>
      </c>
      <c r="D126" t="s">
        <v>373</v>
      </c>
      <c r="E126" s="15">
        <f>'Form 1 WP'!W153-E127</f>
        <v>0</v>
      </c>
      <c r="F126" s="7">
        <v>101</v>
      </c>
      <c r="G126" s="7">
        <f>VLOOKUP($F126,AF!$B$43:$M$84,G$9)*$E126</f>
        <v>0</v>
      </c>
      <c r="H126" s="7">
        <f>VLOOKUP($F126,AF!$B$43:$M$84,H$9)*$E126</f>
        <v>0</v>
      </c>
      <c r="I126" s="7">
        <f>VLOOKUP($F126,AF!$B$43:$M$84,I$9)*$E126</f>
        <v>0</v>
      </c>
      <c r="J126" s="7">
        <f>VLOOKUP($F126,AF!$B$43:$M$84,J$9)*$E126</f>
        <v>0</v>
      </c>
      <c r="K126" s="7">
        <f t="shared" si="316"/>
        <v>0</v>
      </c>
      <c r="L126" s="45">
        <f t="shared" si="317"/>
        <v>0</v>
      </c>
      <c r="M126" s="46"/>
      <c r="N126" s="7">
        <v>206</v>
      </c>
      <c r="O126" s="7">
        <f>VLOOKUP($N126,AF!$B$43:$M$84,O$9)*$G126</f>
        <v>0</v>
      </c>
      <c r="P126" s="7">
        <f>VLOOKUP($N126,AF!$B$43:$M$84,P$9)*$G126</f>
        <v>0</v>
      </c>
      <c r="Q126" s="7">
        <f>VLOOKUP($N126,AF!$B$43:$M$84,Q$9)*$H126</f>
        <v>0</v>
      </c>
      <c r="R126" s="7">
        <f>VLOOKUP($N126,AF!$B$43:$M$84,R$9)*$H126</f>
        <v>0</v>
      </c>
      <c r="S126" s="7">
        <f>VLOOKUP($N126,AF!$B$43:$M$84,S$9)*$I126</f>
        <v>0</v>
      </c>
      <c r="T126" s="7">
        <f>VLOOKUP($N126,AF!$B$43:$M$84,T$9)*$I126</f>
        <v>0</v>
      </c>
      <c r="U126" s="7">
        <f>VLOOKUP($N126,AF!$B$43:$M$84,U$9)*$J126</f>
        <v>0</v>
      </c>
      <c r="V126" s="7">
        <f>VLOOKUP($N126,AF!$B$43:$M$84,V$9)*$J126</f>
        <v>0</v>
      </c>
      <c r="W126" s="7">
        <f t="shared" si="318"/>
        <v>0</v>
      </c>
      <c r="X126" s="46"/>
      <c r="Y126" s="7">
        <f t="shared" si="319"/>
        <v>0</v>
      </c>
      <c r="Z126" s="7">
        <f t="shared" si="320"/>
        <v>0</v>
      </c>
      <c r="AA126" s="7">
        <f t="shared" si="321"/>
        <v>0</v>
      </c>
      <c r="AB126" s="45">
        <f t="shared" si="322"/>
        <v>0</v>
      </c>
      <c r="AC126" s="46"/>
      <c r="AD126" s="45">
        <v>300</v>
      </c>
      <c r="AE126" s="7">
        <f>VLOOKUP($AD126,AF!$B$43:$M$84,AE$9)*$O126</f>
        <v>0</v>
      </c>
      <c r="AF126" s="7">
        <f>VLOOKUP($AD126,AF!$B$43:$M$84,AF$9)*$P126</f>
        <v>0</v>
      </c>
      <c r="AG126" s="7">
        <f>VLOOKUP($AD126,AF!$B$43:$M$84,AG$9)*$Q126</f>
        <v>0</v>
      </c>
      <c r="AH126" s="7">
        <f>VLOOKUP($AD126,AF!$B$43:$M$84,AH$9)*$R126</f>
        <v>0</v>
      </c>
      <c r="AI126" s="7">
        <f>VLOOKUP($AD126,AF!$B$43:$M$84,AI$9)*$S126</f>
        <v>0</v>
      </c>
      <c r="AJ126" s="7">
        <f>VLOOKUP($AD126,AF!$B$43:$M$84,AJ$9)*$T126</f>
        <v>0</v>
      </c>
      <c r="AK126" s="7">
        <f>VLOOKUP($AD126,AF!$B$43:$M$84,AK$9)*$U126</f>
        <v>0</v>
      </c>
      <c r="AL126" s="7">
        <f>VLOOKUP($AD126,AF!$B$43:$M$84,AL$9)*$V126</f>
        <v>0</v>
      </c>
      <c r="AM126" s="7">
        <f t="shared" si="323"/>
        <v>0</v>
      </c>
      <c r="AN126" s="46"/>
      <c r="AO126" s="7">
        <f t="shared" si="324"/>
        <v>0</v>
      </c>
      <c r="AP126" s="7">
        <f t="shared" si="325"/>
        <v>0</v>
      </c>
      <c r="AQ126" s="7">
        <f t="shared" si="326"/>
        <v>0</v>
      </c>
      <c r="AR126" s="45">
        <f t="shared" si="327"/>
        <v>0</v>
      </c>
      <c r="AS126" s="46"/>
      <c r="AT126" s="46"/>
    </row>
    <row r="127" spans="1:46" x14ac:dyDescent="0.4">
      <c r="A127" s="20">
        <f t="shared" si="182"/>
        <v>119</v>
      </c>
      <c r="B127" s="6" t="s">
        <v>576</v>
      </c>
      <c r="C127" s="6" t="s">
        <v>577</v>
      </c>
      <c r="E127" s="15">
        <f>SUM(G127:K127)</f>
        <v>0</v>
      </c>
      <c r="F127" s="7">
        <v>100</v>
      </c>
      <c r="G127" s="112"/>
      <c r="H127" s="112"/>
      <c r="I127" s="112"/>
      <c r="J127" s="112"/>
      <c r="K127" s="112"/>
      <c r="L127" s="45">
        <f t="shared" si="317"/>
        <v>0</v>
      </c>
      <c r="M127" s="46"/>
      <c r="N127" s="7">
        <v>202</v>
      </c>
      <c r="O127" s="7">
        <f>VLOOKUP($N127,AF!$B$43:$M$84,O$9)*$G127</f>
        <v>0</v>
      </c>
      <c r="P127" s="7">
        <f>VLOOKUP($N127,AF!$B$43:$M$84,P$9)*$G127</f>
        <v>0</v>
      </c>
      <c r="Q127" s="7">
        <f>VLOOKUP($N127,AF!$B$43:$M$84,Q$9)*$H127</f>
        <v>0</v>
      </c>
      <c r="R127" s="7">
        <f>VLOOKUP($N127,AF!$B$43:$M$84,R$9)*$H127</f>
        <v>0</v>
      </c>
      <c r="S127" s="7">
        <f>VLOOKUP($N127,AF!$B$43:$M$84,S$9)*$I127</f>
        <v>0</v>
      </c>
      <c r="T127" s="7">
        <f>VLOOKUP($N127,AF!$B$43:$M$84,T$9)*$I127</f>
        <v>0</v>
      </c>
      <c r="U127" s="7">
        <f>VLOOKUP($N127,AF!$B$43:$M$84,U$9)*$J127</f>
        <v>0</v>
      </c>
      <c r="V127" s="7">
        <f>VLOOKUP($N127,AF!$B$43:$M$84,V$9)*$J127</f>
        <v>0</v>
      </c>
      <c r="W127" s="7">
        <f t="shared" si="318"/>
        <v>0</v>
      </c>
      <c r="X127" s="46"/>
      <c r="Y127" s="7">
        <f t="shared" si="319"/>
        <v>0</v>
      </c>
      <c r="Z127" s="7">
        <f t="shared" si="320"/>
        <v>0</v>
      </c>
      <c r="AA127" s="7">
        <f t="shared" si="321"/>
        <v>0</v>
      </c>
      <c r="AB127" s="45">
        <f t="shared" si="322"/>
        <v>0</v>
      </c>
      <c r="AC127" s="46"/>
      <c r="AD127" s="45">
        <v>300</v>
      </c>
      <c r="AE127" s="7">
        <f>VLOOKUP($AD127,AF!$B$43:$M$84,AE$9)*$O127</f>
        <v>0</v>
      </c>
      <c r="AF127" s="7">
        <f>VLOOKUP($AD127,AF!$B$43:$M$84,AF$9)*$P127</f>
        <v>0</v>
      </c>
      <c r="AG127" s="7">
        <f>VLOOKUP($AD127,AF!$B$43:$M$84,AG$9)*$Q127</f>
        <v>0</v>
      </c>
      <c r="AH127" s="7">
        <f>VLOOKUP($AD127,AF!$B$43:$M$84,AH$9)*$R127</f>
        <v>0</v>
      </c>
      <c r="AI127" s="7">
        <f>VLOOKUP($AD127,AF!$B$43:$M$84,AI$9)*$S127</f>
        <v>0</v>
      </c>
      <c r="AJ127" s="7">
        <f>VLOOKUP($AD127,AF!$B$43:$M$84,AJ$9)*$T127</f>
        <v>0</v>
      </c>
      <c r="AK127" s="7">
        <f>VLOOKUP($AD127,AF!$B$43:$M$84,AK$9)*$U127</f>
        <v>0</v>
      </c>
      <c r="AL127" s="7">
        <f>VLOOKUP($AD127,AF!$B$43:$M$84,AL$9)*$V127</f>
        <v>0</v>
      </c>
      <c r="AM127" s="7">
        <f t="shared" si="323"/>
        <v>0</v>
      </c>
      <c r="AN127" s="46"/>
      <c r="AO127" s="7">
        <f t="shared" si="324"/>
        <v>0</v>
      </c>
      <c r="AP127" s="7">
        <f t="shared" si="325"/>
        <v>0</v>
      </c>
      <c r="AQ127" s="7">
        <f t="shared" si="326"/>
        <v>0</v>
      </c>
      <c r="AR127" s="45">
        <f t="shared" si="327"/>
        <v>0</v>
      </c>
      <c r="AS127" s="46"/>
      <c r="AT127" s="46"/>
    </row>
    <row r="128" spans="1:46" x14ac:dyDescent="0.4">
      <c r="A128" s="20">
        <f t="shared" si="182"/>
        <v>120</v>
      </c>
      <c r="B128" s="6">
        <v>561.20000000000005</v>
      </c>
      <c r="C128" t="s">
        <v>366</v>
      </c>
      <c r="D128" t="s">
        <v>374</v>
      </c>
      <c r="E128" s="15">
        <f>'Form 1 WP'!W154-Expenses!E129</f>
        <v>1055687.07</v>
      </c>
      <c r="F128" s="7">
        <v>102</v>
      </c>
      <c r="G128" s="7">
        <f>VLOOKUP($F128,AF!$B$43:$M$84,G$9)*$E128</f>
        <v>25075.702375296914</v>
      </c>
      <c r="H128" s="7">
        <f>VLOOKUP($F128,AF!$B$43:$M$84,H$9)*$E128</f>
        <v>2507.5702375296914</v>
      </c>
      <c r="I128" s="7">
        <f>VLOOKUP($F128,AF!$B$43:$M$84,I$9)*$E128</f>
        <v>45136.264275534442</v>
      </c>
      <c r="J128" s="7">
        <f>VLOOKUP($F128,AF!$B$43:$M$84,J$9)*$E128</f>
        <v>0</v>
      </c>
      <c r="K128" s="7">
        <f t="shared" si="316"/>
        <v>982967.53311163897</v>
      </c>
      <c r="L128" s="45">
        <f t="shared" si="317"/>
        <v>0</v>
      </c>
      <c r="M128" s="46"/>
      <c r="N128" s="7">
        <v>204</v>
      </c>
      <c r="O128" s="7">
        <f>VLOOKUP($N128,AF!$B$43:$M$84,O$9)*$G128</f>
        <v>2507.5702375296914</v>
      </c>
      <c r="P128" s="7">
        <f>VLOOKUP($N128,AF!$B$43:$M$84,P$9)*$G128</f>
        <v>22568.132137767225</v>
      </c>
      <c r="Q128" s="7">
        <f>VLOOKUP($N128,AF!$B$43:$M$84,Q$9)*$H128</f>
        <v>2507.5702375296914</v>
      </c>
      <c r="R128" s="7">
        <f>VLOOKUP($N128,AF!$B$43:$M$84,R$9)*$H128</f>
        <v>0</v>
      </c>
      <c r="S128" s="7">
        <f>VLOOKUP($N128,AF!$B$43:$M$84,S$9)*$I128</f>
        <v>45136.264275534442</v>
      </c>
      <c r="T128" s="7">
        <f>VLOOKUP($N128,AF!$B$43:$M$84,T$9)*$I128</f>
        <v>0</v>
      </c>
      <c r="U128" s="7">
        <f>VLOOKUP($N128,AF!$B$43:$M$84,U$9)*$J128</f>
        <v>0</v>
      </c>
      <c r="V128" s="7">
        <f>VLOOKUP($N128,AF!$B$43:$M$84,V$9)*$J128</f>
        <v>0</v>
      </c>
      <c r="W128" s="7">
        <f t="shared" si="318"/>
        <v>982967.53311163897</v>
      </c>
      <c r="X128" s="46"/>
      <c r="Y128" s="7">
        <f t="shared" si="319"/>
        <v>50151.404750593822</v>
      </c>
      <c r="Z128" s="7">
        <f t="shared" si="320"/>
        <v>22568.132137767225</v>
      </c>
      <c r="AA128" s="7">
        <f t="shared" si="321"/>
        <v>1055687.07</v>
      </c>
      <c r="AB128" s="45">
        <f t="shared" si="322"/>
        <v>0</v>
      </c>
      <c r="AC128" s="46"/>
      <c r="AD128" s="45">
        <v>300</v>
      </c>
      <c r="AE128" s="7">
        <f>VLOOKUP($AD128,AF!$B$43:$M$84,AE$9)*$O128</f>
        <v>2507.5702375296914</v>
      </c>
      <c r="AF128" s="7">
        <f>VLOOKUP($AD128,AF!$B$43:$M$84,AF$9)*$P128</f>
        <v>22568.132137767225</v>
      </c>
      <c r="AG128" s="7">
        <f>VLOOKUP($AD128,AF!$B$43:$M$84,AG$9)*$Q128</f>
        <v>2507.5702375296914</v>
      </c>
      <c r="AH128" s="7">
        <f>VLOOKUP($AD128,AF!$B$43:$M$84,AH$9)*$R128</f>
        <v>0</v>
      </c>
      <c r="AI128" s="7">
        <f>VLOOKUP($AD128,AF!$B$43:$M$84,AI$9)*$S128</f>
        <v>45136.264275534442</v>
      </c>
      <c r="AJ128" s="7">
        <f>VLOOKUP($AD128,AF!$B$43:$M$84,AJ$9)*$T128</f>
        <v>0</v>
      </c>
      <c r="AK128" s="7">
        <f>VLOOKUP($AD128,AF!$B$43:$M$84,AK$9)*$U128</f>
        <v>0</v>
      </c>
      <c r="AL128" s="7">
        <f>VLOOKUP($AD128,AF!$B$43:$M$84,AL$9)*$V128</f>
        <v>0</v>
      </c>
      <c r="AM128" s="7">
        <f t="shared" si="323"/>
        <v>982967.53311163897</v>
      </c>
      <c r="AN128" s="46"/>
      <c r="AO128" s="7">
        <f t="shared" si="324"/>
        <v>50151.404750593822</v>
      </c>
      <c r="AP128" s="7">
        <f t="shared" si="325"/>
        <v>22568.132137767225</v>
      </c>
      <c r="AQ128" s="7">
        <f t="shared" si="326"/>
        <v>1055687.07</v>
      </c>
      <c r="AR128" s="45">
        <f t="shared" si="327"/>
        <v>0</v>
      </c>
      <c r="AS128" s="46"/>
      <c r="AT128" s="46"/>
    </row>
    <row r="129" spans="1:46" x14ac:dyDescent="0.4">
      <c r="A129" s="20">
        <f t="shared" si="182"/>
        <v>121</v>
      </c>
      <c r="B129" s="6" t="s">
        <v>578</v>
      </c>
      <c r="C129" s="6" t="s">
        <v>579</v>
      </c>
      <c r="E129" s="15">
        <f>SUM(G129:K129)</f>
        <v>122386.93</v>
      </c>
      <c r="F129" s="7">
        <v>100</v>
      </c>
      <c r="G129" s="112"/>
      <c r="H129" s="112"/>
      <c r="I129" s="112">
        <v>122386.93</v>
      </c>
      <c r="J129" s="112"/>
      <c r="K129" s="112"/>
      <c r="L129" s="45">
        <f t="shared" si="317"/>
        <v>0</v>
      </c>
      <c r="M129" s="46"/>
      <c r="N129" s="7">
        <v>202</v>
      </c>
      <c r="O129" s="7">
        <f>VLOOKUP($N129,AF!$B$43:$M$84,O$9)*$G129</f>
        <v>0</v>
      </c>
      <c r="P129" s="7">
        <f>VLOOKUP($N129,AF!$B$43:$M$84,P$9)*$G129</f>
        <v>0</v>
      </c>
      <c r="Q129" s="7">
        <f>VLOOKUP($N129,AF!$B$43:$M$84,Q$9)*$H129</f>
        <v>0</v>
      </c>
      <c r="R129" s="7">
        <f>VLOOKUP($N129,AF!$B$43:$M$84,R$9)*$H129</f>
        <v>0</v>
      </c>
      <c r="S129" s="7">
        <f>VLOOKUP($N129,AF!$B$43:$M$84,S$9)*$I129</f>
        <v>122386.93</v>
      </c>
      <c r="T129" s="7">
        <f>VLOOKUP($N129,AF!$B$43:$M$84,T$9)*$I129</f>
        <v>0</v>
      </c>
      <c r="U129" s="7">
        <f>VLOOKUP($N129,AF!$B$43:$M$84,U$9)*$J129</f>
        <v>0</v>
      </c>
      <c r="V129" s="7">
        <f>VLOOKUP($N129,AF!$B$43:$M$84,V$9)*$J129</f>
        <v>0</v>
      </c>
      <c r="W129" s="7">
        <f t="shared" si="318"/>
        <v>0</v>
      </c>
      <c r="X129" s="46"/>
      <c r="Y129" s="7">
        <f t="shared" si="319"/>
        <v>122386.93</v>
      </c>
      <c r="Z129" s="7">
        <f t="shared" si="320"/>
        <v>0</v>
      </c>
      <c r="AA129" s="7">
        <f t="shared" si="321"/>
        <v>122386.93</v>
      </c>
      <c r="AB129" s="45">
        <f t="shared" si="322"/>
        <v>0</v>
      </c>
      <c r="AC129" s="46"/>
      <c r="AD129" s="45">
        <v>300</v>
      </c>
      <c r="AE129" s="7">
        <f>VLOOKUP($AD129,AF!$B$43:$M$84,AE$9)*$O129</f>
        <v>0</v>
      </c>
      <c r="AF129" s="7">
        <f>VLOOKUP($AD129,AF!$B$43:$M$84,AF$9)*$P129</f>
        <v>0</v>
      </c>
      <c r="AG129" s="7">
        <f>VLOOKUP($AD129,AF!$B$43:$M$84,AG$9)*$Q129</f>
        <v>0</v>
      </c>
      <c r="AH129" s="7">
        <f>VLOOKUP($AD129,AF!$B$43:$M$84,AH$9)*$R129</f>
        <v>0</v>
      </c>
      <c r="AI129" s="7">
        <f>VLOOKUP($AD129,AF!$B$43:$M$84,AI$9)*$S129</f>
        <v>122386.93</v>
      </c>
      <c r="AJ129" s="7">
        <f>VLOOKUP($AD129,AF!$B$43:$M$84,AJ$9)*$T129</f>
        <v>0</v>
      </c>
      <c r="AK129" s="7">
        <f>VLOOKUP($AD129,AF!$B$43:$M$84,AK$9)*$U129</f>
        <v>0</v>
      </c>
      <c r="AL129" s="7">
        <f>VLOOKUP($AD129,AF!$B$43:$M$84,AL$9)*$V129</f>
        <v>0</v>
      </c>
      <c r="AM129" s="7">
        <f t="shared" si="323"/>
        <v>0</v>
      </c>
      <c r="AN129" s="46"/>
      <c r="AO129" s="7">
        <f t="shared" si="324"/>
        <v>122386.93</v>
      </c>
      <c r="AP129" s="7">
        <f t="shared" si="325"/>
        <v>0</v>
      </c>
      <c r="AQ129" s="7">
        <f t="shared" si="326"/>
        <v>122386.93</v>
      </c>
      <c r="AR129" s="45">
        <f t="shared" si="327"/>
        <v>0</v>
      </c>
      <c r="AS129" s="46"/>
      <c r="AT129" s="46"/>
    </row>
    <row r="130" spans="1:46" x14ac:dyDescent="0.4">
      <c r="A130" s="20">
        <f t="shared" si="182"/>
        <v>122</v>
      </c>
      <c r="B130" s="6">
        <v>561.29999999999995</v>
      </c>
      <c r="C130" t="s">
        <v>367</v>
      </c>
      <c r="D130" t="s">
        <v>375</v>
      </c>
      <c r="E130" s="15">
        <f>'Form 1 WP'!W155-Expenses!E131</f>
        <v>0</v>
      </c>
      <c r="F130" s="7">
        <v>101</v>
      </c>
      <c r="G130" s="7">
        <f>VLOOKUP($F130,AF!$B$43:$M$84,G$9)*$E130</f>
        <v>0</v>
      </c>
      <c r="H130" s="7">
        <f>VLOOKUP($F130,AF!$B$43:$M$84,H$9)*$E130</f>
        <v>0</v>
      </c>
      <c r="I130" s="7">
        <f>VLOOKUP($F130,AF!$B$43:$M$84,I$9)*$E130</f>
        <v>0</v>
      </c>
      <c r="J130" s="7">
        <f>VLOOKUP($F130,AF!$B$43:$M$84,J$9)*$E130</f>
        <v>0</v>
      </c>
      <c r="K130" s="7">
        <f t="shared" si="316"/>
        <v>0</v>
      </c>
      <c r="L130" s="45">
        <f t="shared" si="317"/>
        <v>0</v>
      </c>
      <c r="M130" s="46"/>
      <c r="N130" s="7">
        <v>206</v>
      </c>
      <c r="O130" s="7">
        <f>VLOOKUP($N130,AF!$B$43:$M$84,O$9)*$G130</f>
        <v>0</v>
      </c>
      <c r="P130" s="7">
        <f>VLOOKUP($N130,AF!$B$43:$M$84,P$9)*$G130</f>
        <v>0</v>
      </c>
      <c r="Q130" s="7">
        <f>VLOOKUP($N130,AF!$B$43:$M$84,Q$9)*$H130</f>
        <v>0</v>
      </c>
      <c r="R130" s="7">
        <f>VLOOKUP($N130,AF!$B$43:$M$84,R$9)*$H130</f>
        <v>0</v>
      </c>
      <c r="S130" s="7">
        <f>VLOOKUP($N130,AF!$B$43:$M$84,S$9)*$I130</f>
        <v>0</v>
      </c>
      <c r="T130" s="7">
        <f>VLOOKUP($N130,AF!$B$43:$M$84,T$9)*$I130</f>
        <v>0</v>
      </c>
      <c r="U130" s="7">
        <f>VLOOKUP($N130,AF!$B$43:$M$84,U$9)*$J130</f>
        <v>0</v>
      </c>
      <c r="V130" s="7">
        <f>VLOOKUP($N130,AF!$B$43:$M$84,V$9)*$J130</f>
        <v>0</v>
      </c>
      <c r="W130" s="7">
        <f t="shared" si="318"/>
        <v>0</v>
      </c>
      <c r="X130" s="46"/>
      <c r="Y130" s="7">
        <f t="shared" si="319"/>
        <v>0</v>
      </c>
      <c r="Z130" s="7">
        <f t="shared" si="320"/>
        <v>0</v>
      </c>
      <c r="AA130" s="7">
        <f t="shared" si="321"/>
        <v>0</v>
      </c>
      <c r="AB130" s="45">
        <f t="shared" si="322"/>
        <v>0</v>
      </c>
      <c r="AC130" s="46"/>
      <c r="AD130" s="45">
        <v>300</v>
      </c>
      <c r="AE130" s="7">
        <f>VLOOKUP($AD130,AF!$B$43:$M$84,AE$9)*$O130</f>
        <v>0</v>
      </c>
      <c r="AF130" s="7">
        <f>VLOOKUP($AD130,AF!$B$43:$M$84,AF$9)*$P130</f>
        <v>0</v>
      </c>
      <c r="AG130" s="7">
        <f>VLOOKUP($AD130,AF!$B$43:$M$84,AG$9)*$Q130</f>
        <v>0</v>
      </c>
      <c r="AH130" s="7">
        <f>VLOOKUP($AD130,AF!$B$43:$M$84,AH$9)*$R130</f>
        <v>0</v>
      </c>
      <c r="AI130" s="7">
        <f>VLOOKUP($AD130,AF!$B$43:$M$84,AI$9)*$S130</f>
        <v>0</v>
      </c>
      <c r="AJ130" s="7">
        <f>VLOOKUP($AD130,AF!$B$43:$M$84,AJ$9)*$T130</f>
        <v>0</v>
      </c>
      <c r="AK130" s="7">
        <f>VLOOKUP($AD130,AF!$B$43:$M$84,AK$9)*$U130</f>
        <v>0</v>
      </c>
      <c r="AL130" s="7">
        <f>VLOOKUP($AD130,AF!$B$43:$M$84,AL$9)*$V130</f>
        <v>0</v>
      </c>
      <c r="AM130" s="7">
        <f t="shared" si="323"/>
        <v>0</v>
      </c>
      <c r="AN130" s="46"/>
      <c r="AO130" s="7">
        <f t="shared" si="324"/>
        <v>0</v>
      </c>
      <c r="AP130" s="7">
        <f t="shared" si="325"/>
        <v>0</v>
      </c>
      <c r="AQ130" s="7">
        <f t="shared" si="326"/>
        <v>0</v>
      </c>
      <c r="AR130" s="45">
        <f t="shared" si="327"/>
        <v>0</v>
      </c>
      <c r="AS130" s="46"/>
      <c r="AT130" s="46"/>
    </row>
    <row r="131" spans="1:46" x14ac:dyDescent="0.4">
      <c r="A131" s="20">
        <f t="shared" si="182"/>
        <v>123</v>
      </c>
      <c r="B131" s="6" t="s">
        <v>580</v>
      </c>
      <c r="C131" s="6" t="s">
        <v>581</v>
      </c>
      <c r="E131" s="15">
        <f>SUM(G131:K131)</f>
        <v>0</v>
      </c>
      <c r="F131" s="7">
        <v>100</v>
      </c>
      <c r="G131" s="112"/>
      <c r="H131" s="112"/>
      <c r="I131" s="112"/>
      <c r="J131" s="112"/>
      <c r="K131" s="112"/>
      <c r="L131" s="45">
        <f t="shared" si="317"/>
        <v>0</v>
      </c>
      <c r="M131" s="46"/>
      <c r="N131" s="7">
        <v>202</v>
      </c>
      <c r="O131" s="7">
        <f>VLOOKUP($N131,AF!$B$43:$M$84,O$9)*$G131</f>
        <v>0</v>
      </c>
      <c r="P131" s="7">
        <f>VLOOKUP($N131,AF!$B$43:$M$84,P$9)*$G131</f>
        <v>0</v>
      </c>
      <c r="Q131" s="7">
        <f>VLOOKUP($N131,AF!$B$43:$M$84,Q$9)*$H131</f>
        <v>0</v>
      </c>
      <c r="R131" s="7">
        <f>VLOOKUP($N131,AF!$B$43:$M$84,R$9)*$H131</f>
        <v>0</v>
      </c>
      <c r="S131" s="7">
        <f>VLOOKUP($N131,AF!$B$43:$M$84,S$9)*$I131</f>
        <v>0</v>
      </c>
      <c r="T131" s="7">
        <f>VLOOKUP($N131,AF!$B$43:$M$84,T$9)*$I131</f>
        <v>0</v>
      </c>
      <c r="U131" s="7">
        <f>VLOOKUP($N131,AF!$B$43:$M$84,U$9)*$J131</f>
        <v>0</v>
      </c>
      <c r="V131" s="7">
        <f>VLOOKUP($N131,AF!$B$43:$M$84,V$9)*$J131</f>
        <v>0</v>
      </c>
      <c r="W131" s="7">
        <f t="shared" si="318"/>
        <v>0</v>
      </c>
      <c r="X131" s="46"/>
      <c r="Y131" s="7">
        <f t="shared" si="319"/>
        <v>0</v>
      </c>
      <c r="Z131" s="7">
        <f t="shared" si="320"/>
        <v>0</v>
      </c>
      <c r="AA131" s="7">
        <f t="shared" si="321"/>
        <v>0</v>
      </c>
      <c r="AB131" s="45">
        <f t="shared" si="322"/>
        <v>0</v>
      </c>
      <c r="AC131" s="46"/>
      <c r="AD131" s="45">
        <v>300</v>
      </c>
      <c r="AE131" s="7">
        <f>VLOOKUP($AD131,AF!$B$43:$M$84,AE$9)*$O131</f>
        <v>0</v>
      </c>
      <c r="AF131" s="7">
        <f>VLOOKUP($AD131,AF!$B$43:$M$84,AF$9)*$P131</f>
        <v>0</v>
      </c>
      <c r="AG131" s="7">
        <f>VLOOKUP($AD131,AF!$B$43:$M$84,AG$9)*$Q131</f>
        <v>0</v>
      </c>
      <c r="AH131" s="7">
        <f>VLOOKUP($AD131,AF!$B$43:$M$84,AH$9)*$R131</f>
        <v>0</v>
      </c>
      <c r="AI131" s="7">
        <f>VLOOKUP($AD131,AF!$B$43:$M$84,AI$9)*$S131</f>
        <v>0</v>
      </c>
      <c r="AJ131" s="7">
        <f>VLOOKUP($AD131,AF!$B$43:$M$84,AJ$9)*$T131</f>
        <v>0</v>
      </c>
      <c r="AK131" s="7">
        <f>VLOOKUP($AD131,AF!$B$43:$M$84,AK$9)*$U131</f>
        <v>0</v>
      </c>
      <c r="AL131" s="7">
        <f>VLOOKUP($AD131,AF!$B$43:$M$84,AL$9)*$V131</f>
        <v>0</v>
      </c>
      <c r="AM131" s="7">
        <f t="shared" si="323"/>
        <v>0</v>
      </c>
      <c r="AN131" s="46"/>
      <c r="AO131" s="7">
        <f t="shared" si="324"/>
        <v>0</v>
      </c>
      <c r="AP131" s="7">
        <f t="shared" si="325"/>
        <v>0</v>
      </c>
      <c r="AQ131" s="7">
        <f t="shared" si="326"/>
        <v>0</v>
      </c>
      <c r="AR131" s="45">
        <f t="shared" si="327"/>
        <v>0</v>
      </c>
      <c r="AS131" s="46"/>
      <c r="AT131" s="46"/>
    </row>
    <row r="132" spans="1:46" x14ac:dyDescent="0.4">
      <c r="A132" s="20">
        <f t="shared" si="182"/>
        <v>124</v>
      </c>
      <c r="B132" s="6">
        <v>561.4</v>
      </c>
      <c r="C132" t="s">
        <v>368</v>
      </c>
      <c r="D132" t="s">
        <v>376</v>
      </c>
      <c r="E132" s="15">
        <f>'Form 1 WP'!W156-Expenses!E133</f>
        <v>87041</v>
      </c>
      <c r="F132" s="7">
        <v>101</v>
      </c>
      <c r="G132" s="7">
        <f>VLOOKUP($F132,AF!$B$43:$M$84,G$9)*$E132</f>
        <v>0</v>
      </c>
      <c r="H132" s="7">
        <f>VLOOKUP($F132,AF!$B$43:$M$84,H$9)*$E132</f>
        <v>0</v>
      </c>
      <c r="I132" s="7">
        <f>VLOOKUP($F132,AF!$B$43:$M$84,I$9)*$E132</f>
        <v>0</v>
      </c>
      <c r="J132" s="7">
        <f>VLOOKUP($F132,AF!$B$43:$M$84,J$9)*$E132</f>
        <v>0</v>
      </c>
      <c r="K132" s="7">
        <f t="shared" si="316"/>
        <v>87041</v>
      </c>
      <c r="L132" s="45">
        <f t="shared" si="317"/>
        <v>0</v>
      </c>
      <c r="M132" s="46"/>
      <c r="N132" s="7">
        <v>206</v>
      </c>
      <c r="O132" s="7">
        <f>VLOOKUP($N132,AF!$B$43:$M$84,O$9)*$G132</f>
        <v>0</v>
      </c>
      <c r="P132" s="7">
        <f>VLOOKUP($N132,AF!$B$43:$M$84,P$9)*$G132</f>
        <v>0</v>
      </c>
      <c r="Q132" s="7">
        <f>VLOOKUP($N132,AF!$B$43:$M$84,Q$9)*$H132</f>
        <v>0</v>
      </c>
      <c r="R132" s="7">
        <f>VLOOKUP($N132,AF!$B$43:$M$84,R$9)*$H132</f>
        <v>0</v>
      </c>
      <c r="S132" s="7">
        <f>VLOOKUP($N132,AF!$B$43:$M$84,S$9)*$I132</f>
        <v>0</v>
      </c>
      <c r="T132" s="7">
        <f>VLOOKUP($N132,AF!$B$43:$M$84,T$9)*$I132</f>
        <v>0</v>
      </c>
      <c r="U132" s="7">
        <f>VLOOKUP($N132,AF!$B$43:$M$84,U$9)*$J132</f>
        <v>0</v>
      </c>
      <c r="V132" s="7">
        <f>VLOOKUP($N132,AF!$B$43:$M$84,V$9)*$J132</f>
        <v>0</v>
      </c>
      <c r="W132" s="7">
        <f t="shared" si="318"/>
        <v>87041</v>
      </c>
      <c r="X132" s="46"/>
      <c r="Y132" s="7">
        <f t="shared" si="319"/>
        <v>0</v>
      </c>
      <c r="Z132" s="7">
        <f t="shared" si="320"/>
        <v>0</v>
      </c>
      <c r="AA132" s="7">
        <f t="shared" si="321"/>
        <v>87041</v>
      </c>
      <c r="AB132" s="45">
        <f t="shared" si="322"/>
        <v>0</v>
      </c>
      <c r="AC132" s="46"/>
      <c r="AD132" s="45">
        <v>300</v>
      </c>
      <c r="AE132" s="7">
        <f>VLOOKUP($AD132,AF!$B$43:$M$84,AE$9)*$O132</f>
        <v>0</v>
      </c>
      <c r="AF132" s="7">
        <f>VLOOKUP($AD132,AF!$B$43:$M$84,AF$9)*$P132</f>
        <v>0</v>
      </c>
      <c r="AG132" s="7">
        <f>VLOOKUP($AD132,AF!$B$43:$M$84,AG$9)*$Q132</f>
        <v>0</v>
      </c>
      <c r="AH132" s="7">
        <f>VLOOKUP($AD132,AF!$B$43:$M$84,AH$9)*$R132</f>
        <v>0</v>
      </c>
      <c r="AI132" s="7">
        <f>VLOOKUP($AD132,AF!$B$43:$M$84,AI$9)*$S132</f>
        <v>0</v>
      </c>
      <c r="AJ132" s="7">
        <f>VLOOKUP($AD132,AF!$B$43:$M$84,AJ$9)*$T132</f>
        <v>0</v>
      </c>
      <c r="AK132" s="7">
        <f>VLOOKUP($AD132,AF!$B$43:$M$84,AK$9)*$U132</f>
        <v>0</v>
      </c>
      <c r="AL132" s="7">
        <f>VLOOKUP($AD132,AF!$B$43:$M$84,AL$9)*$V132</f>
        <v>0</v>
      </c>
      <c r="AM132" s="7">
        <f t="shared" si="323"/>
        <v>87041</v>
      </c>
      <c r="AN132" s="46"/>
      <c r="AO132" s="7">
        <f t="shared" si="324"/>
        <v>0</v>
      </c>
      <c r="AP132" s="7">
        <f t="shared" si="325"/>
        <v>0</v>
      </c>
      <c r="AQ132" s="7">
        <f t="shared" si="326"/>
        <v>87041</v>
      </c>
      <c r="AR132" s="45">
        <f t="shared" si="327"/>
        <v>0</v>
      </c>
      <c r="AS132" s="46"/>
      <c r="AT132" s="46"/>
    </row>
    <row r="133" spans="1:46" x14ac:dyDescent="0.4">
      <c r="A133" s="20">
        <f t="shared" si="182"/>
        <v>125</v>
      </c>
      <c r="B133" s="6" t="s">
        <v>582</v>
      </c>
      <c r="C133" s="6" t="s">
        <v>583</v>
      </c>
      <c r="E133" s="15">
        <f>SUM(G133:K133)</f>
        <v>0</v>
      </c>
      <c r="F133" s="7">
        <v>100</v>
      </c>
      <c r="G133" s="112"/>
      <c r="H133" s="112"/>
      <c r="I133" s="112"/>
      <c r="J133" s="112"/>
      <c r="K133" s="112"/>
      <c r="L133" s="45">
        <f t="shared" si="317"/>
        <v>0</v>
      </c>
      <c r="M133" s="46"/>
      <c r="N133" s="7">
        <v>202</v>
      </c>
      <c r="O133" s="7">
        <f>VLOOKUP($N133,AF!$B$43:$M$84,O$9)*$G133</f>
        <v>0</v>
      </c>
      <c r="P133" s="7">
        <f>VLOOKUP($N133,AF!$B$43:$M$84,P$9)*$G133</f>
        <v>0</v>
      </c>
      <c r="Q133" s="7">
        <f>VLOOKUP($N133,AF!$B$43:$M$84,Q$9)*$H133</f>
        <v>0</v>
      </c>
      <c r="R133" s="7">
        <f>VLOOKUP($N133,AF!$B$43:$M$84,R$9)*$H133</f>
        <v>0</v>
      </c>
      <c r="S133" s="7">
        <f>VLOOKUP($N133,AF!$B$43:$M$84,S$9)*$I133</f>
        <v>0</v>
      </c>
      <c r="T133" s="7">
        <f>VLOOKUP($N133,AF!$B$43:$M$84,T$9)*$I133</f>
        <v>0</v>
      </c>
      <c r="U133" s="7">
        <f>VLOOKUP($N133,AF!$B$43:$M$84,U$9)*$J133</f>
        <v>0</v>
      </c>
      <c r="V133" s="7">
        <f>VLOOKUP($N133,AF!$B$43:$M$84,V$9)*$J133</f>
        <v>0</v>
      </c>
      <c r="W133" s="7">
        <f t="shared" si="318"/>
        <v>0</v>
      </c>
      <c r="X133" s="46"/>
      <c r="Y133" s="7">
        <f t="shared" si="319"/>
        <v>0</v>
      </c>
      <c r="Z133" s="7">
        <f t="shared" si="320"/>
        <v>0</v>
      </c>
      <c r="AA133" s="7">
        <f t="shared" si="321"/>
        <v>0</v>
      </c>
      <c r="AB133" s="45">
        <f t="shared" si="322"/>
        <v>0</v>
      </c>
      <c r="AC133" s="46"/>
      <c r="AD133" s="45">
        <v>300</v>
      </c>
      <c r="AE133" s="7">
        <f>VLOOKUP($AD133,AF!$B$43:$M$84,AE$9)*$O133</f>
        <v>0</v>
      </c>
      <c r="AF133" s="7">
        <f>VLOOKUP($AD133,AF!$B$43:$M$84,AF$9)*$P133</f>
        <v>0</v>
      </c>
      <c r="AG133" s="7">
        <f>VLOOKUP($AD133,AF!$B$43:$M$84,AG$9)*$Q133</f>
        <v>0</v>
      </c>
      <c r="AH133" s="7">
        <f>VLOOKUP($AD133,AF!$B$43:$M$84,AH$9)*$R133</f>
        <v>0</v>
      </c>
      <c r="AI133" s="7">
        <f>VLOOKUP($AD133,AF!$B$43:$M$84,AI$9)*$S133</f>
        <v>0</v>
      </c>
      <c r="AJ133" s="7">
        <f>VLOOKUP($AD133,AF!$B$43:$M$84,AJ$9)*$T133</f>
        <v>0</v>
      </c>
      <c r="AK133" s="7">
        <f>VLOOKUP($AD133,AF!$B$43:$M$84,AK$9)*$U133</f>
        <v>0</v>
      </c>
      <c r="AL133" s="7">
        <f>VLOOKUP($AD133,AF!$B$43:$M$84,AL$9)*$V133</f>
        <v>0</v>
      </c>
      <c r="AM133" s="7">
        <f t="shared" si="323"/>
        <v>0</v>
      </c>
      <c r="AN133" s="46"/>
      <c r="AO133" s="7">
        <f t="shared" si="324"/>
        <v>0</v>
      </c>
      <c r="AP133" s="7">
        <f t="shared" si="325"/>
        <v>0</v>
      </c>
      <c r="AQ133" s="7">
        <f t="shared" si="326"/>
        <v>0</v>
      </c>
      <c r="AR133" s="45">
        <f t="shared" si="327"/>
        <v>0</v>
      </c>
      <c r="AS133" s="46"/>
      <c r="AT133" s="46"/>
    </row>
    <row r="134" spans="1:46" x14ac:dyDescent="0.4">
      <c r="A134" s="20">
        <f t="shared" si="182"/>
        <v>126</v>
      </c>
      <c r="B134" s="6">
        <v>561.5</v>
      </c>
      <c r="C134" t="s">
        <v>369</v>
      </c>
      <c r="D134" t="s">
        <v>377</v>
      </c>
      <c r="E134" s="15">
        <f>'Form 1 WP'!W157-Expenses!E135</f>
        <v>0</v>
      </c>
      <c r="F134" s="7">
        <v>101</v>
      </c>
      <c r="G134" s="7">
        <f>VLOOKUP($F134,AF!$B$43:$M$84,G$9)*$E134</f>
        <v>0</v>
      </c>
      <c r="H134" s="7">
        <f>VLOOKUP($F134,AF!$B$43:$M$84,H$9)*$E134</f>
        <v>0</v>
      </c>
      <c r="I134" s="7">
        <f>VLOOKUP($F134,AF!$B$43:$M$84,I$9)*$E134</f>
        <v>0</v>
      </c>
      <c r="J134" s="7">
        <f>VLOOKUP($F134,AF!$B$43:$M$84,J$9)*$E134</f>
        <v>0</v>
      </c>
      <c r="K134" s="7">
        <f t="shared" si="316"/>
        <v>0</v>
      </c>
      <c r="L134" s="45">
        <f t="shared" si="317"/>
        <v>0</v>
      </c>
      <c r="M134" s="46"/>
      <c r="N134" s="7">
        <v>206</v>
      </c>
      <c r="O134" s="7">
        <f>VLOOKUP($N134,AF!$B$43:$M$84,O$9)*$G134</f>
        <v>0</v>
      </c>
      <c r="P134" s="7">
        <f>VLOOKUP($N134,AF!$B$43:$M$84,P$9)*$G134</f>
        <v>0</v>
      </c>
      <c r="Q134" s="7">
        <f>VLOOKUP($N134,AF!$B$43:$M$84,Q$9)*$H134</f>
        <v>0</v>
      </c>
      <c r="R134" s="7">
        <f>VLOOKUP($N134,AF!$B$43:$M$84,R$9)*$H134</f>
        <v>0</v>
      </c>
      <c r="S134" s="7">
        <f>VLOOKUP($N134,AF!$B$43:$M$84,S$9)*$I134</f>
        <v>0</v>
      </c>
      <c r="T134" s="7">
        <f>VLOOKUP($N134,AF!$B$43:$M$84,T$9)*$I134</f>
        <v>0</v>
      </c>
      <c r="U134" s="7">
        <f>VLOOKUP($N134,AF!$B$43:$M$84,U$9)*$J134</f>
        <v>0</v>
      </c>
      <c r="V134" s="7">
        <f>VLOOKUP($N134,AF!$B$43:$M$84,V$9)*$J134</f>
        <v>0</v>
      </c>
      <c r="W134" s="7">
        <f t="shared" si="318"/>
        <v>0</v>
      </c>
      <c r="X134" s="46"/>
      <c r="Y134" s="7">
        <f t="shared" si="319"/>
        <v>0</v>
      </c>
      <c r="Z134" s="7">
        <f t="shared" si="320"/>
        <v>0</v>
      </c>
      <c r="AA134" s="7">
        <f t="shared" si="321"/>
        <v>0</v>
      </c>
      <c r="AB134" s="45">
        <f t="shared" si="322"/>
        <v>0</v>
      </c>
      <c r="AC134" s="46"/>
      <c r="AD134" s="45">
        <v>300</v>
      </c>
      <c r="AE134" s="7">
        <f>VLOOKUP($AD134,AF!$B$43:$M$84,AE$9)*$O134</f>
        <v>0</v>
      </c>
      <c r="AF134" s="7">
        <f>VLOOKUP($AD134,AF!$B$43:$M$84,AF$9)*$P134</f>
        <v>0</v>
      </c>
      <c r="AG134" s="7">
        <f>VLOOKUP($AD134,AF!$B$43:$M$84,AG$9)*$Q134</f>
        <v>0</v>
      </c>
      <c r="AH134" s="7">
        <f>VLOOKUP($AD134,AF!$B$43:$M$84,AH$9)*$R134</f>
        <v>0</v>
      </c>
      <c r="AI134" s="7">
        <f>VLOOKUP($AD134,AF!$B$43:$M$84,AI$9)*$S134</f>
        <v>0</v>
      </c>
      <c r="AJ134" s="7">
        <f>VLOOKUP($AD134,AF!$B$43:$M$84,AJ$9)*$T134</f>
        <v>0</v>
      </c>
      <c r="AK134" s="7">
        <f>VLOOKUP($AD134,AF!$B$43:$M$84,AK$9)*$U134</f>
        <v>0</v>
      </c>
      <c r="AL134" s="7">
        <f>VLOOKUP($AD134,AF!$B$43:$M$84,AL$9)*$V134</f>
        <v>0</v>
      </c>
      <c r="AM134" s="7">
        <f t="shared" si="323"/>
        <v>0</v>
      </c>
      <c r="AN134" s="46"/>
      <c r="AO134" s="7">
        <f t="shared" si="324"/>
        <v>0</v>
      </c>
      <c r="AP134" s="7">
        <f t="shared" si="325"/>
        <v>0</v>
      </c>
      <c r="AQ134" s="7">
        <f t="shared" si="326"/>
        <v>0</v>
      </c>
      <c r="AR134" s="45">
        <f t="shared" si="327"/>
        <v>0</v>
      </c>
      <c r="AS134" s="46"/>
      <c r="AT134" s="46"/>
    </row>
    <row r="135" spans="1:46" x14ac:dyDescent="0.4">
      <c r="A135" s="20">
        <f t="shared" si="182"/>
        <v>127</v>
      </c>
      <c r="B135" s="6" t="s">
        <v>584</v>
      </c>
      <c r="C135" s="6" t="s">
        <v>585</v>
      </c>
      <c r="E135" s="15">
        <f>SUM(G135:K135)</f>
        <v>0</v>
      </c>
      <c r="F135" s="7">
        <v>100</v>
      </c>
      <c r="G135" s="112"/>
      <c r="H135" s="112"/>
      <c r="I135" s="112"/>
      <c r="J135" s="112"/>
      <c r="K135" s="112"/>
      <c r="L135" s="45">
        <f t="shared" si="317"/>
        <v>0</v>
      </c>
      <c r="M135" s="46"/>
      <c r="N135" s="7">
        <v>202</v>
      </c>
      <c r="O135" s="7">
        <f>VLOOKUP($N135,AF!$B$43:$M$84,O$9)*$G135</f>
        <v>0</v>
      </c>
      <c r="P135" s="7">
        <f>VLOOKUP($N135,AF!$B$43:$M$84,P$9)*$G135</f>
        <v>0</v>
      </c>
      <c r="Q135" s="7">
        <f>VLOOKUP($N135,AF!$B$43:$M$84,Q$9)*$H135</f>
        <v>0</v>
      </c>
      <c r="R135" s="7">
        <f>VLOOKUP($N135,AF!$B$43:$M$84,R$9)*$H135</f>
        <v>0</v>
      </c>
      <c r="S135" s="7">
        <f>VLOOKUP($N135,AF!$B$43:$M$84,S$9)*$I135</f>
        <v>0</v>
      </c>
      <c r="T135" s="7">
        <f>VLOOKUP($N135,AF!$B$43:$M$84,T$9)*$I135</f>
        <v>0</v>
      </c>
      <c r="U135" s="7">
        <f>VLOOKUP($N135,AF!$B$43:$M$84,U$9)*$J135</f>
        <v>0</v>
      </c>
      <c r="V135" s="7">
        <f>VLOOKUP($N135,AF!$B$43:$M$84,V$9)*$J135</f>
        <v>0</v>
      </c>
      <c r="W135" s="7">
        <f t="shared" si="318"/>
        <v>0</v>
      </c>
      <c r="X135" s="46"/>
      <c r="Y135" s="7">
        <f t="shared" si="319"/>
        <v>0</v>
      </c>
      <c r="Z135" s="7">
        <f t="shared" si="320"/>
        <v>0</v>
      </c>
      <c r="AA135" s="7">
        <f t="shared" si="321"/>
        <v>0</v>
      </c>
      <c r="AB135" s="45">
        <f t="shared" si="322"/>
        <v>0</v>
      </c>
      <c r="AC135" s="46"/>
      <c r="AD135" s="45">
        <v>300</v>
      </c>
      <c r="AE135" s="7">
        <f>VLOOKUP($AD135,AF!$B$43:$M$84,AE$9)*$O135</f>
        <v>0</v>
      </c>
      <c r="AF135" s="7">
        <f>VLOOKUP($AD135,AF!$B$43:$M$84,AF$9)*$P135</f>
        <v>0</v>
      </c>
      <c r="AG135" s="7">
        <f>VLOOKUP($AD135,AF!$B$43:$M$84,AG$9)*$Q135</f>
        <v>0</v>
      </c>
      <c r="AH135" s="7">
        <f>VLOOKUP($AD135,AF!$B$43:$M$84,AH$9)*$R135</f>
        <v>0</v>
      </c>
      <c r="AI135" s="7">
        <f>VLOOKUP($AD135,AF!$B$43:$M$84,AI$9)*$S135</f>
        <v>0</v>
      </c>
      <c r="AJ135" s="7">
        <f>VLOOKUP($AD135,AF!$B$43:$M$84,AJ$9)*$T135</f>
        <v>0</v>
      </c>
      <c r="AK135" s="7">
        <f>VLOOKUP($AD135,AF!$B$43:$M$84,AK$9)*$U135</f>
        <v>0</v>
      </c>
      <c r="AL135" s="7">
        <f>VLOOKUP($AD135,AF!$B$43:$M$84,AL$9)*$V135</f>
        <v>0</v>
      </c>
      <c r="AM135" s="7">
        <f t="shared" si="323"/>
        <v>0</v>
      </c>
      <c r="AN135" s="46"/>
      <c r="AO135" s="7">
        <f t="shared" si="324"/>
        <v>0</v>
      </c>
      <c r="AP135" s="7">
        <f t="shared" si="325"/>
        <v>0</v>
      </c>
      <c r="AQ135" s="7">
        <f t="shared" si="326"/>
        <v>0</v>
      </c>
      <c r="AR135" s="45">
        <f t="shared" si="327"/>
        <v>0</v>
      </c>
      <c r="AS135" s="46"/>
      <c r="AT135" s="46"/>
    </row>
    <row r="136" spans="1:46" x14ac:dyDescent="0.4">
      <c r="A136" s="20">
        <f t="shared" si="182"/>
        <v>128</v>
      </c>
      <c r="B136" s="6">
        <v>561.6</v>
      </c>
      <c r="C136" t="s">
        <v>370</v>
      </c>
      <c r="D136" t="s">
        <v>378</v>
      </c>
      <c r="E136" s="15">
        <f>'Form 1 WP'!W158-Expenses!E137</f>
        <v>0</v>
      </c>
      <c r="F136" s="7">
        <v>101</v>
      </c>
      <c r="G136" s="7">
        <f>VLOOKUP($F136,AF!$B$43:$M$84,G$9)*$E136</f>
        <v>0</v>
      </c>
      <c r="H136" s="7">
        <f>VLOOKUP($F136,AF!$B$43:$M$84,H$9)*$E136</f>
        <v>0</v>
      </c>
      <c r="I136" s="7">
        <f>VLOOKUP($F136,AF!$B$43:$M$84,I$9)*$E136</f>
        <v>0</v>
      </c>
      <c r="J136" s="7">
        <f>VLOOKUP($F136,AF!$B$43:$M$84,J$9)*$E136</f>
        <v>0</v>
      </c>
      <c r="K136" s="7">
        <f t="shared" si="316"/>
        <v>0</v>
      </c>
      <c r="L136" s="45">
        <f t="shared" si="317"/>
        <v>0</v>
      </c>
      <c r="M136" s="46"/>
      <c r="N136" s="7">
        <v>206</v>
      </c>
      <c r="O136" s="7">
        <f>VLOOKUP($N136,AF!$B$43:$M$84,O$9)*$G136</f>
        <v>0</v>
      </c>
      <c r="P136" s="7">
        <f>VLOOKUP($N136,AF!$B$43:$M$84,P$9)*$G136</f>
        <v>0</v>
      </c>
      <c r="Q136" s="7">
        <f>VLOOKUP($N136,AF!$B$43:$M$84,Q$9)*$H136</f>
        <v>0</v>
      </c>
      <c r="R136" s="7">
        <f>VLOOKUP($N136,AF!$B$43:$M$84,R$9)*$H136</f>
        <v>0</v>
      </c>
      <c r="S136" s="7">
        <f>VLOOKUP($N136,AF!$B$43:$M$84,S$9)*$I136</f>
        <v>0</v>
      </c>
      <c r="T136" s="7">
        <f>VLOOKUP($N136,AF!$B$43:$M$84,T$9)*$I136</f>
        <v>0</v>
      </c>
      <c r="U136" s="7">
        <f>VLOOKUP($N136,AF!$B$43:$M$84,U$9)*$J136</f>
        <v>0</v>
      </c>
      <c r="V136" s="7">
        <f>VLOOKUP($N136,AF!$B$43:$M$84,V$9)*$J136</f>
        <v>0</v>
      </c>
      <c r="W136" s="7">
        <f t="shared" si="318"/>
        <v>0</v>
      </c>
      <c r="X136" s="46"/>
      <c r="Y136" s="7">
        <f t="shared" si="319"/>
        <v>0</v>
      </c>
      <c r="Z136" s="7">
        <f t="shared" si="320"/>
        <v>0</v>
      </c>
      <c r="AA136" s="7">
        <f t="shared" si="321"/>
        <v>0</v>
      </c>
      <c r="AB136" s="45">
        <f t="shared" si="322"/>
        <v>0</v>
      </c>
      <c r="AC136" s="46"/>
      <c r="AD136" s="45">
        <v>300</v>
      </c>
      <c r="AE136" s="7">
        <f>VLOOKUP($AD136,AF!$B$43:$M$84,AE$9)*$O136</f>
        <v>0</v>
      </c>
      <c r="AF136" s="7">
        <f>VLOOKUP($AD136,AF!$B$43:$M$84,AF$9)*$P136</f>
        <v>0</v>
      </c>
      <c r="AG136" s="7">
        <f>VLOOKUP($AD136,AF!$B$43:$M$84,AG$9)*$Q136</f>
        <v>0</v>
      </c>
      <c r="AH136" s="7">
        <f>VLOOKUP($AD136,AF!$B$43:$M$84,AH$9)*$R136</f>
        <v>0</v>
      </c>
      <c r="AI136" s="7">
        <f>VLOOKUP($AD136,AF!$B$43:$M$84,AI$9)*$S136</f>
        <v>0</v>
      </c>
      <c r="AJ136" s="7">
        <f>VLOOKUP($AD136,AF!$B$43:$M$84,AJ$9)*$T136</f>
        <v>0</v>
      </c>
      <c r="AK136" s="7">
        <f>VLOOKUP($AD136,AF!$B$43:$M$84,AK$9)*$U136</f>
        <v>0</v>
      </c>
      <c r="AL136" s="7">
        <f>VLOOKUP($AD136,AF!$B$43:$M$84,AL$9)*$V136</f>
        <v>0</v>
      </c>
      <c r="AM136" s="7">
        <f t="shared" si="323"/>
        <v>0</v>
      </c>
      <c r="AN136" s="46"/>
      <c r="AO136" s="7">
        <f t="shared" si="324"/>
        <v>0</v>
      </c>
      <c r="AP136" s="7">
        <f t="shared" si="325"/>
        <v>0</v>
      </c>
      <c r="AQ136" s="7">
        <f t="shared" si="326"/>
        <v>0</v>
      </c>
      <c r="AR136" s="45">
        <f t="shared" si="327"/>
        <v>0</v>
      </c>
      <c r="AS136" s="46"/>
      <c r="AT136" s="46"/>
    </row>
    <row r="137" spans="1:46" x14ac:dyDescent="0.4">
      <c r="A137" s="20">
        <f t="shared" si="182"/>
        <v>129</v>
      </c>
      <c r="B137" s="6" t="s">
        <v>586</v>
      </c>
      <c r="C137" s="6" t="s">
        <v>587</v>
      </c>
      <c r="E137" s="15">
        <f>SUM(G137:K137)</f>
        <v>0</v>
      </c>
      <c r="F137" s="7">
        <v>100</v>
      </c>
      <c r="G137" s="112"/>
      <c r="H137" s="112"/>
      <c r="I137" s="112"/>
      <c r="J137" s="112"/>
      <c r="K137" s="112"/>
      <c r="L137" s="45">
        <f t="shared" si="317"/>
        <v>0</v>
      </c>
      <c r="M137" s="46"/>
      <c r="N137" s="7">
        <v>202</v>
      </c>
      <c r="O137" s="7">
        <f>VLOOKUP($N137,AF!$B$43:$M$84,O$9)*$G137</f>
        <v>0</v>
      </c>
      <c r="P137" s="7">
        <f>VLOOKUP($N137,AF!$B$43:$M$84,P$9)*$G137</f>
        <v>0</v>
      </c>
      <c r="Q137" s="7">
        <f>VLOOKUP($N137,AF!$B$43:$M$84,Q$9)*$H137</f>
        <v>0</v>
      </c>
      <c r="R137" s="7">
        <f>VLOOKUP($N137,AF!$B$43:$M$84,R$9)*$H137</f>
        <v>0</v>
      </c>
      <c r="S137" s="7">
        <f>VLOOKUP($N137,AF!$B$43:$M$84,S$9)*$I137</f>
        <v>0</v>
      </c>
      <c r="T137" s="7">
        <f>VLOOKUP($N137,AF!$B$43:$M$84,T$9)*$I137</f>
        <v>0</v>
      </c>
      <c r="U137" s="7">
        <f>VLOOKUP($N137,AF!$B$43:$M$84,U$9)*$J137</f>
        <v>0</v>
      </c>
      <c r="V137" s="7">
        <f>VLOOKUP($N137,AF!$B$43:$M$84,V$9)*$J137</f>
        <v>0</v>
      </c>
      <c r="W137" s="7">
        <f t="shared" si="318"/>
        <v>0</v>
      </c>
      <c r="X137" s="46"/>
      <c r="Y137" s="7">
        <f t="shared" si="319"/>
        <v>0</v>
      </c>
      <c r="Z137" s="7">
        <f t="shared" si="320"/>
        <v>0</v>
      </c>
      <c r="AA137" s="7">
        <f t="shared" si="321"/>
        <v>0</v>
      </c>
      <c r="AB137" s="45">
        <f t="shared" si="322"/>
        <v>0</v>
      </c>
      <c r="AC137" s="46"/>
      <c r="AD137" s="45">
        <v>300</v>
      </c>
      <c r="AE137" s="7">
        <f>VLOOKUP($AD137,AF!$B$43:$M$84,AE$9)*$O137</f>
        <v>0</v>
      </c>
      <c r="AF137" s="7">
        <f>VLOOKUP($AD137,AF!$B$43:$M$84,AF$9)*$P137</f>
        <v>0</v>
      </c>
      <c r="AG137" s="7">
        <f>VLOOKUP($AD137,AF!$B$43:$M$84,AG$9)*$Q137</f>
        <v>0</v>
      </c>
      <c r="AH137" s="7">
        <f>VLOOKUP($AD137,AF!$B$43:$M$84,AH$9)*$R137</f>
        <v>0</v>
      </c>
      <c r="AI137" s="7">
        <f>VLOOKUP($AD137,AF!$B$43:$M$84,AI$9)*$S137</f>
        <v>0</v>
      </c>
      <c r="AJ137" s="7">
        <f>VLOOKUP($AD137,AF!$B$43:$M$84,AJ$9)*$T137</f>
        <v>0</v>
      </c>
      <c r="AK137" s="7">
        <f>VLOOKUP($AD137,AF!$B$43:$M$84,AK$9)*$U137</f>
        <v>0</v>
      </c>
      <c r="AL137" s="7">
        <f>VLOOKUP($AD137,AF!$B$43:$M$84,AL$9)*$V137</f>
        <v>0</v>
      </c>
      <c r="AM137" s="7">
        <f t="shared" si="323"/>
        <v>0</v>
      </c>
      <c r="AN137" s="46"/>
      <c r="AO137" s="7">
        <f t="shared" si="324"/>
        <v>0</v>
      </c>
      <c r="AP137" s="7">
        <f t="shared" si="325"/>
        <v>0</v>
      </c>
      <c r="AQ137" s="7">
        <f t="shared" si="326"/>
        <v>0</v>
      </c>
      <c r="AR137" s="45">
        <f t="shared" si="327"/>
        <v>0</v>
      </c>
      <c r="AS137" s="46"/>
      <c r="AT137" s="46"/>
    </row>
    <row r="138" spans="1:46" x14ac:dyDescent="0.4">
      <c r="A138" s="20">
        <f t="shared" si="182"/>
        <v>130</v>
      </c>
      <c r="B138" s="6">
        <v>561.70000000000005</v>
      </c>
      <c r="C138" t="s">
        <v>371</v>
      </c>
      <c r="D138" t="s">
        <v>379</v>
      </c>
      <c r="E138" s="15">
        <f>'Form 1 WP'!W159-Expenses!E139</f>
        <v>0</v>
      </c>
      <c r="F138" s="7">
        <v>101</v>
      </c>
      <c r="G138" s="7">
        <f>VLOOKUP($F138,AF!$B$43:$M$84,G$9)*$E138</f>
        <v>0</v>
      </c>
      <c r="H138" s="7">
        <f>VLOOKUP($F138,AF!$B$43:$M$84,H$9)*$E138</f>
        <v>0</v>
      </c>
      <c r="I138" s="7">
        <f>VLOOKUP($F138,AF!$B$43:$M$84,I$9)*$E138</f>
        <v>0</v>
      </c>
      <c r="J138" s="7">
        <f>VLOOKUP($F138,AF!$B$43:$M$84,J$9)*$E138</f>
        <v>0</v>
      </c>
      <c r="K138" s="7">
        <f t="shared" si="316"/>
        <v>0</v>
      </c>
      <c r="L138" s="45">
        <f t="shared" si="317"/>
        <v>0</v>
      </c>
      <c r="M138" s="46"/>
      <c r="N138" s="7">
        <v>206</v>
      </c>
      <c r="O138" s="7">
        <f>VLOOKUP($N138,AF!$B$43:$M$84,O$9)*$G138</f>
        <v>0</v>
      </c>
      <c r="P138" s="7">
        <f>VLOOKUP($N138,AF!$B$43:$M$84,P$9)*$G138</f>
        <v>0</v>
      </c>
      <c r="Q138" s="7">
        <f>VLOOKUP($N138,AF!$B$43:$M$84,Q$9)*$H138</f>
        <v>0</v>
      </c>
      <c r="R138" s="7">
        <f>VLOOKUP($N138,AF!$B$43:$M$84,R$9)*$H138</f>
        <v>0</v>
      </c>
      <c r="S138" s="7">
        <f>VLOOKUP($N138,AF!$B$43:$M$84,S$9)*$I138</f>
        <v>0</v>
      </c>
      <c r="T138" s="7">
        <f>VLOOKUP($N138,AF!$B$43:$M$84,T$9)*$I138</f>
        <v>0</v>
      </c>
      <c r="U138" s="7">
        <f>VLOOKUP($N138,AF!$B$43:$M$84,U$9)*$J138</f>
        <v>0</v>
      </c>
      <c r="V138" s="7">
        <f>VLOOKUP($N138,AF!$B$43:$M$84,V$9)*$J138</f>
        <v>0</v>
      </c>
      <c r="W138" s="7">
        <f t="shared" si="318"/>
        <v>0</v>
      </c>
      <c r="X138" s="46"/>
      <c r="Y138" s="7">
        <f t="shared" si="319"/>
        <v>0</v>
      </c>
      <c r="Z138" s="7">
        <f t="shared" si="320"/>
        <v>0</v>
      </c>
      <c r="AA138" s="7">
        <f t="shared" si="321"/>
        <v>0</v>
      </c>
      <c r="AB138" s="45">
        <f t="shared" si="322"/>
        <v>0</v>
      </c>
      <c r="AC138" s="46"/>
      <c r="AD138" s="45">
        <v>300</v>
      </c>
      <c r="AE138" s="7">
        <f>VLOOKUP($AD138,AF!$B$43:$M$84,AE$9)*$O138</f>
        <v>0</v>
      </c>
      <c r="AF138" s="7">
        <f>VLOOKUP($AD138,AF!$B$43:$M$84,AF$9)*$P138</f>
        <v>0</v>
      </c>
      <c r="AG138" s="7">
        <f>VLOOKUP($AD138,AF!$B$43:$M$84,AG$9)*$Q138</f>
        <v>0</v>
      </c>
      <c r="AH138" s="7">
        <f>VLOOKUP($AD138,AF!$B$43:$M$84,AH$9)*$R138</f>
        <v>0</v>
      </c>
      <c r="AI138" s="7">
        <f>VLOOKUP($AD138,AF!$B$43:$M$84,AI$9)*$S138</f>
        <v>0</v>
      </c>
      <c r="AJ138" s="7">
        <f>VLOOKUP($AD138,AF!$B$43:$M$84,AJ$9)*$T138</f>
        <v>0</v>
      </c>
      <c r="AK138" s="7">
        <f>VLOOKUP($AD138,AF!$B$43:$M$84,AK$9)*$U138</f>
        <v>0</v>
      </c>
      <c r="AL138" s="7">
        <f>VLOOKUP($AD138,AF!$B$43:$M$84,AL$9)*$V138</f>
        <v>0</v>
      </c>
      <c r="AM138" s="7">
        <f t="shared" si="323"/>
        <v>0</v>
      </c>
      <c r="AN138" s="46"/>
      <c r="AO138" s="7">
        <f t="shared" si="324"/>
        <v>0</v>
      </c>
      <c r="AP138" s="7">
        <f t="shared" si="325"/>
        <v>0</v>
      </c>
      <c r="AQ138" s="7">
        <f t="shared" si="326"/>
        <v>0</v>
      </c>
      <c r="AR138" s="45">
        <f t="shared" si="327"/>
        <v>0</v>
      </c>
      <c r="AS138" s="46"/>
      <c r="AT138" s="46"/>
    </row>
    <row r="139" spans="1:46" x14ac:dyDescent="0.4">
      <c r="A139" s="20">
        <f t="shared" si="182"/>
        <v>131</v>
      </c>
      <c r="B139" s="6" t="s">
        <v>588</v>
      </c>
      <c r="C139" s="6" t="s">
        <v>589</v>
      </c>
      <c r="E139" s="15">
        <f>SUM(G139:K139)</f>
        <v>0</v>
      </c>
      <c r="F139" s="7">
        <v>100</v>
      </c>
      <c r="G139" s="114"/>
      <c r="H139" s="114"/>
      <c r="I139" s="114"/>
      <c r="J139" s="114"/>
      <c r="K139" s="114"/>
      <c r="L139" s="45">
        <f t="shared" si="317"/>
        <v>0</v>
      </c>
      <c r="M139" s="46"/>
      <c r="N139" s="7">
        <v>202</v>
      </c>
      <c r="O139" s="7">
        <f>VLOOKUP($N139,AF!$B$43:$M$84,O$9)*$G139</f>
        <v>0</v>
      </c>
      <c r="P139" s="7">
        <f>VLOOKUP($N139,AF!$B$43:$M$84,P$9)*$G139</f>
        <v>0</v>
      </c>
      <c r="Q139" s="7">
        <f>VLOOKUP($N139,AF!$B$43:$M$84,Q$9)*$H139</f>
        <v>0</v>
      </c>
      <c r="R139" s="7">
        <f>VLOOKUP($N139,AF!$B$43:$M$84,R$9)*$H139</f>
        <v>0</v>
      </c>
      <c r="S139" s="7">
        <f>VLOOKUP($N139,AF!$B$43:$M$84,S$9)*$I139</f>
        <v>0</v>
      </c>
      <c r="T139" s="7">
        <f>VLOOKUP($N139,AF!$B$43:$M$84,T$9)*$I139</f>
        <v>0</v>
      </c>
      <c r="U139" s="7">
        <f>VLOOKUP($N139,AF!$B$43:$M$84,U$9)*$J139</f>
        <v>0</v>
      </c>
      <c r="V139" s="7">
        <f>VLOOKUP($N139,AF!$B$43:$M$84,V$9)*$J139</f>
        <v>0</v>
      </c>
      <c r="W139" s="7">
        <f t="shared" si="318"/>
        <v>0</v>
      </c>
      <c r="X139" s="46"/>
      <c r="Y139" s="7">
        <f t="shared" si="319"/>
        <v>0</v>
      </c>
      <c r="Z139" s="7">
        <f t="shared" si="320"/>
        <v>0</v>
      </c>
      <c r="AA139" s="7">
        <f t="shared" si="321"/>
        <v>0</v>
      </c>
      <c r="AB139" s="45">
        <f t="shared" si="322"/>
        <v>0</v>
      </c>
      <c r="AC139" s="46"/>
      <c r="AD139" s="45">
        <v>300</v>
      </c>
      <c r="AE139" s="7">
        <f>VLOOKUP($AD139,AF!$B$43:$M$84,AE$9)*$O139</f>
        <v>0</v>
      </c>
      <c r="AF139" s="7">
        <f>VLOOKUP($AD139,AF!$B$43:$M$84,AF$9)*$P139</f>
        <v>0</v>
      </c>
      <c r="AG139" s="7">
        <f>VLOOKUP($AD139,AF!$B$43:$M$84,AG$9)*$Q139</f>
        <v>0</v>
      </c>
      <c r="AH139" s="7">
        <f>VLOOKUP($AD139,AF!$B$43:$M$84,AH$9)*$R139</f>
        <v>0</v>
      </c>
      <c r="AI139" s="7">
        <f>VLOOKUP($AD139,AF!$B$43:$M$84,AI$9)*$S139</f>
        <v>0</v>
      </c>
      <c r="AJ139" s="7">
        <f>VLOOKUP($AD139,AF!$B$43:$M$84,AJ$9)*$T139</f>
        <v>0</v>
      </c>
      <c r="AK139" s="7">
        <f>VLOOKUP($AD139,AF!$B$43:$M$84,AK$9)*$U139</f>
        <v>0</v>
      </c>
      <c r="AL139" s="7">
        <f>VLOOKUP($AD139,AF!$B$43:$M$84,AL$9)*$V139</f>
        <v>0</v>
      </c>
      <c r="AM139" s="7">
        <f t="shared" si="323"/>
        <v>0</v>
      </c>
      <c r="AN139" s="46"/>
      <c r="AO139" s="7">
        <f t="shared" si="324"/>
        <v>0</v>
      </c>
      <c r="AP139" s="7">
        <f t="shared" si="325"/>
        <v>0</v>
      </c>
      <c r="AQ139" s="7">
        <f t="shared" si="326"/>
        <v>0</v>
      </c>
      <c r="AR139" s="45">
        <f t="shared" si="327"/>
        <v>0</v>
      </c>
      <c r="AS139" s="46"/>
      <c r="AT139" s="46"/>
    </row>
    <row r="140" spans="1:46" x14ac:dyDescent="0.4">
      <c r="A140" s="20">
        <f t="shared" si="182"/>
        <v>132</v>
      </c>
      <c r="B140" s="6">
        <v>561.79999999999995</v>
      </c>
      <c r="C140" t="s">
        <v>372</v>
      </c>
      <c r="D140" t="s">
        <v>380</v>
      </c>
      <c r="E140" s="15">
        <f>'Form 1 WP'!W160-Expenses!E141</f>
        <v>739381</v>
      </c>
      <c r="F140" s="7">
        <v>101</v>
      </c>
      <c r="G140" s="7">
        <f>VLOOKUP($F140,AF!$B$43:$M$84,G$9)*$E140</f>
        <v>0</v>
      </c>
      <c r="H140" s="7">
        <f>VLOOKUP($F140,AF!$B$43:$M$84,H$9)*$E140</f>
        <v>0</v>
      </c>
      <c r="I140" s="7">
        <f>VLOOKUP($F140,AF!$B$43:$M$84,I$9)*$E140</f>
        <v>0</v>
      </c>
      <c r="J140" s="7">
        <f>VLOOKUP($F140,AF!$B$43:$M$84,J$9)*$E140</f>
        <v>0</v>
      </c>
      <c r="K140" s="7">
        <f t="shared" si="316"/>
        <v>739381</v>
      </c>
      <c r="L140" s="45">
        <f t="shared" si="317"/>
        <v>0</v>
      </c>
      <c r="M140" s="46"/>
      <c r="N140" s="7">
        <v>206</v>
      </c>
      <c r="O140" s="7">
        <f>VLOOKUP($N140,AF!$B$43:$M$84,O$9)*$G140</f>
        <v>0</v>
      </c>
      <c r="P140" s="7">
        <f>VLOOKUP($N140,AF!$B$43:$M$84,P$9)*$G140</f>
        <v>0</v>
      </c>
      <c r="Q140" s="7">
        <f>VLOOKUP($N140,AF!$B$43:$M$84,Q$9)*$H140</f>
        <v>0</v>
      </c>
      <c r="R140" s="7">
        <f>VLOOKUP($N140,AF!$B$43:$M$84,R$9)*$H140</f>
        <v>0</v>
      </c>
      <c r="S140" s="7">
        <f>VLOOKUP($N140,AF!$B$43:$M$84,S$9)*$I140</f>
        <v>0</v>
      </c>
      <c r="T140" s="7">
        <f>VLOOKUP($N140,AF!$B$43:$M$84,T$9)*$I140</f>
        <v>0</v>
      </c>
      <c r="U140" s="7">
        <f>VLOOKUP($N140,AF!$B$43:$M$84,U$9)*$J140</f>
        <v>0</v>
      </c>
      <c r="V140" s="7">
        <f>VLOOKUP($N140,AF!$B$43:$M$84,V$9)*$J140</f>
        <v>0</v>
      </c>
      <c r="W140" s="7">
        <f t="shared" si="318"/>
        <v>739381</v>
      </c>
      <c r="X140" s="46"/>
      <c r="Y140" s="7">
        <f t="shared" si="319"/>
        <v>0</v>
      </c>
      <c r="Z140" s="7">
        <f t="shared" si="320"/>
        <v>0</v>
      </c>
      <c r="AA140" s="7">
        <f t="shared" si="321"/>
        <v>739381</v>
      </c>
      <c r="AB140" s="45">
        <f t="shared" si="322"/>
        <v>0</v>
      </c>
      <c r="AC140" s="46"/>
      <c r="AD140" s="45">
        <v>300</v>
      </c>
      <c r="AE140" s="7">
        <f>VLOOKUP($AD140,AF!$B$43:$M$84,AE$9)*$O140</f>
        <v>0</v>
      </c>
      <c r="AF140" s="7">
        <f>VLOOKUP($AD140,AF!$B$43:$M$84,AF$9)*$P140</f>
        <v>0</v>
      </c>
      <c r="AG140" s="7">
        <f>VLOOKUP($AD140,AF!$B$43:$M$84,AG$9)*$Q140</f>
        <v>0</v>
      </c>
      <c r="AH140" s="7">
        <f>VLOOKUP($AD140,AF!$B$43:$M$84,AH$9)*$R140</f>
        <v>0</v>
      </c>
      <c r="AI140" s="7">
        <f>VLOOKUP($AD140,AF!$B$43:$M$84,AI$9)*$S140</f>
        <v>0</v>
      </c>
      <c r="AJ140" s="7">
        <f>VLOOKUP($AD140,AF!$B$43:$M$84,AJ$9)*$T140</f>
        <v>0</v>
      </c>
      <c r="AK140" s="7">
        <f>VLOOKUP($AD140,AF!$B$43:$M$84,AK$9)*$U140</f>
        <v>0</v>
      </c>
      <c r="AL140" s="7">
        <f>VLOOKUP($AD140,AF!$B$43:$M$84,AL$9)*$V140</f>
        <v>0</v>
      </c>
      <c r="AM140" s="7">
        <f t="shared" si="323"/>
        <v>739381</v>
      </c>
      <c r="AN140" s="46"/>
      <c r="AO140" s="7">
        <f t="shared" si="324"/>
        <v>0</v>
      </c>
      <c r="AP140" s="7">
        <f t="shared" si="325"/>
        <v>0</v>
      </c>
      <c r="AQ140" s="7">
        <f t="shared" si="326"/>
        <v>739381</v>
      </c>
      <c r="AR140" s="45">
        <f t="shared" si="327"/>
        <v>0</v>
      </c>
      <c r="AS140" s="46"/>
      <c r="AT140" s="46"/>
    </row>
    <row r="141" spans="1:46" x14ac:dyDescent="0.4">
      <c r="A141" s="20">
        <f t="shared" si="182"/>
        <v>133</v>
      </c>
      <c r="B141" s="6" t="s">
        <v>590</v>
      </c>
      <c r="C141" s="6" t="s">
        <v>591</v>
      </c>
      <c r="E141" s="15">
        <f>SUM(G141:K141)</f>
        <v>0</v>
      </c>
      <c r="F141" s="7">
        <v>100</v>
      </c>
      <c r="G141" s="114"/>
      <c r="H141" s="114"/>
      <c r="I141" s="114"/>
      <c r="J141" s="114"/>
      <c r="K141" s="114"/>
      <c r="L141" s="45">
        <f t="shared" si="317"/>
        <v>0</v>
      </c>
      <c r="M141" s="46"/>
      <c r="N141" s="7">
        <v>202</v>
      </c>
      <c r="O141" s="7">
        <f>VLOOKUP($N141,AF!$B$43:$M$84,O$9)*$G141</f>
        <v>0</v>
      </c>
      <c r="P141" s="7">
        <f>VLOOKUP($N141,AF!$B$43:$M$84,P$9)*$G141</f>
        <v>0</v>
      </c>
      <c r="Q141" s="7">
        <f>VLOOKUP($N141,AF!$B$43:$M$84,Q$9)*$H141</f>
        <v>0</v>
      </c>
      <c r="R141" s="7">
        <f>VLOOKUP($N141,AF!$B$43:$M$84,R$9)*$H141</f>
        <v>0</v>
      </c>
      <c r="S141" s="7">
        <f>VLOOKUP($N141,AF!$B$43:$M$84,S$9)*$I141</f>
        <v>0</v>
      </c>
      <c r="T141" s="7">
        <f>VLOOKUP($N141,AF!$B$43:$M$84,T$9)*$I141</f>
        <v>0</v>
      </c>
      <c r="U141" s="7">
        <f>VLOOKUP($N141,AF!$B$43:$M$84,U$9)*$J141</f>
        <v>0</v>
      </c>
      <c r="V141" s="7">
        <f>VLOOKUP($N141,AF!$B$43:$M$84,V$9)*$J141</f>
        <v>0</v>
      </c>
      <c r="W141" s="7">
        <f t="shared" si="318"/>
        <v>0</v>
      </c>
      <c r="X141" s="46"/>
      <c r="Y141" s="7">
        <f t="shared" si="319"/>
        <v>0</v>
      </c>
      <c r="Z141" s="7">
        <f t="shared" si="320"/>
        <v>0</v>
      </c>
      <c r="AA141" s="7">
        <f t="shared" si="321"/>
        <v>0</v>
      </c>
      <c r="AB141" s="45">
        <f t="shared" si="322"/>
        <v>0</v>
      </c>
      <c r="AC141" s="46"/>
      <c r="AD141" s="45">
        <v>300</v>
      </c>
      <c r="AE141" s="7">
        <f>VLOOKUP($AD141,AF!$B$43:$M$84,AE$9)*$O141</f>
        <v>0</v>
      </c>
      <c r="AF141" s="7">
        <f>VLOOKUP($AD141,AF!$B$43:$M$84,AF$9)*$P141</f>
        <v>0</v>
      </c>
      <c r="AG141" s="7">
        <f>VLOOKUP($AD141,AF!$B$43:$M$84,AG$9)*$Q141</f>
        <v>0</v>
      </c>
      <c r="AH141" s="7">
        <f>VLOOKUP($AD141,AF!$B$43:$M$84,AH$9)*$R141</f>
        <v>0</v>
      </c>
      <c r="AI141" s="7">
        <f>VLOOKUP($AD141,AF!$B$43:$M$84,AI$9)*$S141</f>
        <v>0</v>
      </c>
      <c r="AJ141" s="7">
        <f>VLOOKUP($AD141,AF!$B$43:$M$84,AJ$9)*$T141</f>
        <v>0</v>
      </c>
      <c r="AK141" s="7">
        <f>VLOOKUP($AD141,AF!$B$43:$M$84,AK$9)*$U141</f>
        <v>0</v>
      </c>
      <c r="AL141" s="7">
        <f>VLOOKUP($AD141,AF!$B$43:$M$84,AL$9)*$V141</f>
        <v>0</v>
      </c>
      <c r="AM141" s="7">
        <f t="shared" si="323"/>
        <v>0</v>
      </c>
      <c r="AN141" s="46"/>
      <c r="AO141" s="7">
        <f t="shared" si="324"/>
        <v>0</v>
      </c>
      <c r="AP141" s="7">
        <f t="shared" si="325"/>
        <v>0</v>
      </c>
      <c r="AQ141" s="7">
        <f t="shared" si="326"/>
        <v>0</v>
      </c>
      <c r="AR141" s="45">
        <f t="shared" si="327"/>
        <v>0</v>
      </c>
      <c r="AS141" s="46"/>
      <c r="AT141" s="46"/>
    </row>
    <row r="142" spans="1:46" x14ac:dyDescent="0.4">
      <c r="A142" s="20">
        <f t="shared" si="182"/>
        <v>134</v>
      </c>
      <c r="B142" s="6">
        <v>562</v>
      </c>
      <c r="C142" t="s">
        <v>573</v>
      </c>
      <c r="D142" t="s">
        <v>48</v>
      </c>
      <c r="E142" s="15">
        <f>'Form 1 WP'!W161-Expenses!E143</f>
        <v>0</v>
      </c>
      <c r="F142" s="7">
        <v>101</v>
      </c>
      <c r="G142" s="7">
        <f>VLOOKUP($F142,AF!$B$43:$M$84,G$9)*$E142</f>
        <v>0</v>
      </c>
      <c r="H142" s="7">
        <f>VLOOKUP($F142,AF!$B$43:$M$84,H$9)*$E142</f>
        <v>0</v>
      </c>
      <c r="I142" s="7">
        <f>VLOOKUP($F142,AF!$B$43:$M$84,I$9)*$E142</f>
        <v>0</v>
      </c>
      <c r="J142" s="7">
        <f>VLOOKUP($F142,AF!$B$43:$M$84,J$9)*$E142</f>
        <v>0</v>
      </c>
      <c r="K142" s="7">
        <f t="shared" si="316"/>
        <v>0</v>
      </c>
      <c r="L142" s="45">
        <f t="shared" si="317"/>
        <v>0</v>
      </c>
      <c r="M142" s="46"/>
      <c r="N142" s="7">
        <v>206</v>
      </c>
      <c r="O142" s="7">
        <f>VLOOKUP($N142,AF!$B$43:$M$84,O$9)*$G142</f>
        <v>0</v>
      </c>
      <c r="P142" s="7">
        <f>VLOOKUP($N142,AF!$B$43:$M$84,P$9)*$G142</f>
        <v>0</v>
      </c>
      <c r="Q142" s="7">
        <f>VLOOKUP($N142,AF!$B$43:$M$84,Q$9)*$H142</f>
        <v>0</v>
      </c>
      <c r="R142" s="7">
        <f>VLOOKUP($N142,AF!$B$43:$M$84,R$9)*$H142</f>
        <v>0</v>
      </c>
      <c r="S142" s="7">
        <f>VLOOKUP($N142,AF!$B$43:$M$84,S$9)*$I142</f>
        <v>0</v>
      </c>
      <c r="T142" s="7">
        <f>VLOOKUP($N142,AF!$B$43:$M$84,T$9)*$I142</f>
        <v>0</v>
      </c>
      <c r="U142" s="7">
        <f>VLOOKUP($N142,AF!$B$43:$M$84,U$9)*$J142</f>
        <v>0</v>
      </c>
      <c r="V142" s="7">
        <f>VLOOKUP($N142,AF!$B$43:$M$84,V$9)*$J142</f>
        <v>0</v>
      </c>
      <c r="W142" s="7">
        <f t="shared" si="318"/>
        <v>0</v>
      </c>
      <c r="X142" s="46"/>
      <c r="Y142" s="7">
        <f t="shared" si="319"/>
        <v>0</v>
      </c>
      <c r="Z142" s="7">
        <f t="shared" si="320"/>
        <v>0</v>
      </c>
      <c r="AA142" s="7">
        <f t="shared" si="321"/>
        <v>0</v>
      </c>
      <c r="AB142" s="45">
        <f t="shared" si="322"/>
        <v>0</v>
      </c>
      <c r="AC142" s="46"/>
      <c r="AD142" s="45">
        <v>300</v>
      </c>
      <c r="AE142" s="7">
        <f>VLOOKUP($AD142,AF!$B$43:$M$84,AE$9)*$O142</f>
        <v>0</v>
      </c>
      <c r="AF142" s="7">
        <f>VLOOKUP($AD142,AF!$B$43:$M$84,AF$9)*$P142</f>
        <v>0</v>
      </c>
      <c r="AG142" s="7">
        <f>VLOOKUP($AD142,AF!$B$43:$M$84,AG$9)*$Q142</f>
        <v>0</v>
      </c>
      <c r="AH142" s="7">
        <f>VLOOKUP($AD142,AF!$B$43:$M$84,AH$9)*$R142</f>
        <v>0</v>
      </c>
      <c r="AI142" s="7">
        <f>VLOOKUP($AD142,AF!$B$43:$M$84,AI$9)*$S142</f>
        <v>0</v>
      </c>
      <c r="AJ142" s="7">
        <f>VLOOKUP($AD142,AF!$B$43:$M$84,AJ$9)*$T142</f>
        <v>0</v>
      </c>
      <c r="AK142" s="7">
        <f>VLOOKUP($AD142,AF!$B$43:$M$84,AK$9)*$U142</f>
        <v>0</v>
      </c>
      <c r="AL142" s="7">
        <f>VLOOKUP($AD142,AF!$B$43:$M$84,AL$9)*$V142</f>
        <v>0</v>
      </c>
      <c r="AM142" s="7">
        <f t="shared" si="323"/>
        <v>0</v>
      </c>
      <c r="AN142" s="46"/>
      <c r="AO142" s="7">
        <f t="shared" si="324"/>
        <v>0</v>
      </c>
      <c r="AP142" s="7">
        <f t="shared" si="325"/>
        <v>0</v>
      </c>
      <c r="AQ142" s="7">
        <f t="shared" si="326"/>
        <v>0</v>
      </c>
      <c r="AR142" s="45">
        <f t="shared" si="327"/>
        <v>0</v>
      </c>
      <c r="AS142" s="46"/>
      <c r="AT142" s="46"/>
    </row>
    <row r="143" spans="1:46" x14ac:dyDescent="0.4">
      <c r="A143" s="20">
        <f t="shared" si="182"/>
        <v>135</v>
      </c>
      <c r="B143" s="6" t="s">
        <v>592</v>
      </c>
      <c r="C143" s="6" t="s">
        <v>593</v>
      </c>
      <c r="E143" s="15">
        <f>SUM(G143:K143)</f>
        <v>0</v>
      </c>
      <c r="F143" s="7">
        <v>100</v>
      </c>
      <c r="G143" s="114"/>
      <c r="H143" s="114"/>
      <c r="I143" s="114"/>
      <c r="J143" s="114"/>
      <c r="K143" s="114"/>
      <c r="L143" s="45">
        <f t="shared" si="317"/>
        <v>0</v>
      </c>
      <c r="M143" s="46"/>
      <c r="N143" s="7">
        <v>202</v>
      </c>
      <c r="O143" s="7">
        <f>VLOOKUP($N143,AF!$B$43:$M$84,O$9)*$G143</f>
        <v>0</v>
      </c>
      <c r="P143" s="7">
        <f>VLOOKUP($N143,AF!$B$43:$M$84,P$9)*$G143</f>
        <v>0</v>
      </c>
      <c r="Q143" s="7">
        <f>VLOOKUP($N143,AF!$B$43:$M$84,Q$9)*$H143</f>
        <v>0</v>
      </c>
      <c r="R143" s="7">
        <f>VLOOKUP($N143,AF!$B$43:$M$84,R$9)*$H143</f>
        <v>0</v>
      </c>
      <c r="S143" s="7">
        <f>VLOOKUP($N143,AF!$B$43:$M$84,S$9)*$I143</f>
        <v>0</v>
      </c>
      <c r="T143" s="7">
        <f>VLOOKUP($N143,AF!$B$43:$M$84,T$9)*$I143</f>
        <v>0</v>
      </c>
      <c r="U143" s="7">
        <f>VLOOKUP($N143,AF!$B$43:$M$84,U$9)*$J143</f>
        <v>0</v>
      </c>
      <c r="V143" s="7">
        <f>VLOOKUP($N143,AF!$B$43:$M$84,V$9)*$J143</f>
        <v>0</v>
      </c>
      <c r="W143" s="7">
        <f t="shared" si="318"/>
        <v>0</v>
      </c>
      <c r="X143" s="46"/>
      <c r="Y143" s="7">
        <f t="shared" si="319"/>
        <v>0</v>
      </c>
      <c r="Z143" s="7">
        <f t="shared" si="320"/>
        <v>0</v>
      </c>
      <c r="AA143" s="7">
        <f t="shared" si="321"/>
        <v>0</v>
      </c>
      <c r="AB143" s="45">
        <f t="shared" si="322"/>
        <v>0</v>
      </c>
      <c r="AC143" s="46"/>
      <c r="AD143" s="45">
        <v>300</v>
      </c>
      <c r="AE143" s="7">
        <f>VLOOKUP($AD143,AF!$B$43:$M$84,AE$9)*$O143</f>
        <v>0</v>
      </c>
      <c r="AF143" s="7">
        <f>VLOOKUP($AD143,AF!$B$43:$M$84,AF$9)*$P143</f>
        <v>0</v>
      </c>
      <c r="AG143" s="7">
        <f>VLOOKUP($AD143,AF!$B$43:$M$84,AG$9)*$Q143</f>
        <v>0</v>
      </c>
      <c r="AH143" s="7">
        <f>VLOOKUP($AD143,AF!$B$43:$M$84,AH$9)*$R143</f>
        <v>0</v>
      </c>
      <c r="AI143" s="7">
        <f>VLOOKUP($AD143,AF!$B$43:$M$84,AI$9)*$S143</f>
        <v>0</v>
      </c>
      <c r="AJ143" s="7">
        <f>VLOOKUP($AD143,AF!$B$43:$M$84,AJ$9)*$T143</f>
        <v>0</v>
      </c>
      <c r="AK143" s="7">
        <f>VLOOKUP($AD143,AF!$B$43:$M$84,AK$9)*$U143</f>
        <v>0</v>
      </c>
      <c r="AL143" s="7">
        <f>VLOOKUP($AD143,AF!$B$43:$M$84,AL$9)*$V143</f>
        <v>0</v>
      </c>
      <c r="AM143" s="7">
        <f t="shared" si="323"/>
        <v>0</v>
      </c>
      <c r="AN143" s="46"/>
      <c r="AO143" s="7">
        <f t="shared" si="324"/>
        <v>0</v>
      </c>
      <c r="AP143" s="7">
        <f t="shared" si="325"/>
        <v>0</v>
      </c>
      <c r="AQ143" s="7">
        <f t="shared" si="326"/>
        <v>0</v>
      </c>
      <c r="AR143" s="45">
        <f t="shared" si="327"/>
        <v>0</v>
      </c>
      <c r="AS143" s="46"/>
      <c r="AT143" s="46"/>
    </row>
    <row r="144" spans="1:46" x14ac:dyDescent="0.4">
      <c r="A144" s="20">
        <f t="shared" si="182"/>
        <v>136</v>
      </c>
      <c r="B144" s="6">
        <v>563</v>
      </c>
      <c r="C144" t="s">
        <v>290</v>
      </c>
      <c r="D144" t="s">
        <v>291</v>
      </c>
      <c r="E144" s="15">
        <f>'Form 1 WP'!W162-Expenses!E145</f>
        <v>0</v>
      </c>
      <c r="F144" s="7">
        <v>101</v>
      </c>
      <c r="G144" s="7">
        <f>VLOOKUP($F144,AF!$B$43:$M$84,G$9)*$E144</f>
        <v>0</v>
      </c>
      <c r="H144" s="7">
        <f>VLOOKUP($F144,AF!$B$43:$M$84,H$9)*$E144</f>
        <v>0</v>
      </c>
      <c r="I144" s="7">
        <f>VLOOKUP($F144,AF!$B$43:$M$84,I$9)*$E144</f>
        <v>0</v>
      </c>
      <c r="J144" s="7">
        <f>VLOOKUP($F144,AF!$B$43:$M$84,J$9)*$E144</f>
        <v>0</v>
      </c>
      <c r="K144" s="7">
        <f t="shared" si="316"/>
        <v>0</v>
      </c>
      <c r="L144" s="45">
        <f t="shared" si="317"/>
        <v>0</v>
      </c>
      <c r="M144" s="46"/>
      <c r="N144" s="7">
        <v>206</v>
      </c>
      <c r="O144" s="7">
        <f>VLOOKUP($N144,AF!$B$43:$M$84,O$9)*$G144</f>
        <v>0</v>
      </c>
      <c r="P144" s="7">
        <f>VLOOKUP($N144,AF!$B$43:$M$84,P$9)*$G144</f>
        <v>0</v>
      </c>
      <c r="Q144" s="7">
        <f>VLOOKUP($N144,AF!$B$43:$M$84,Q$9)*$H144</f>
        <v>0</v>
      </c>
      <c r="R144" s="7">
        <f>VLOOKUP($N144,AF!$B$43:$M$84,R$9)*$H144</f>
        <v>0</v>
      </c>
      <c r="S144" s="7">
        <f>VLOOKUP($N144,AF!$B$43:$M$84,S$9)*$I144</f>
        <v>0</v>
      </c>
      <c r="T144" s="7">
        <f>VLOOKUP($N144,AF!$B$43:$M$84,T$9)*$I144</f>
        <v>0</v>
      </c>
      <c r="U144" s="7">
        <f>VLOOKUP($N144,AF!$B$43:$M$84,U$9)*$J144</f>
        <v>0</v>
      </c>
      <c r="V144" s="7">
        <f>VLOOKUP($N144,AF!$B$43:$M$84,V$9)*$J144</f>
        <v>0</v>
      </c>
      <c r="W144" s="7">
        <f t="shared" si="318"/>
        <v>0</v>
      </c>
      <c r="X144" s="46"/>
      <c r="Y144" s="7">
        <f t="shared" si="319"/>
        <v>0</v>
      </c>
      <c r="Z144" s="7">
        <f t="shared" si="320"/>
        <v>0</v>
      </c>
      <c r="AA144" s="7">
        <f t="shared" si="321"/>
        <v>0</v>
      </c>
      <c r="AB144" s="45">
        <f t="shared" si="322"/>
        <v>0</v>
      </c>
      <c r="AC144" s="46"/>
      <c r="AD144" s="45">
        <v>300</v>
      </c>
      <c r="AE144" s="7">
        <f>VLOOKUP($AD144,AF!$B$43:$M$84,AE$9)*$O144</f>
        <v>0</v>
      </c>
      <c r="AF144" s="7">
        <f>VLOOKUP($AD144,AF!$B$43:$M$84,AF$9)*$P144</f>
        <v>0</v>
      </c>
      <c r="AG144" s="7">
        <f>VLOOKUP($AD144,AF!$B$43:$M$84,AG$9)*$Q144</f>
        <v>0</v>
      </c>
      <c r="AH144" s="7">
        <f>VLOOKUP($AD144,AF!$B$43:$M$84,AH$9)*$R144</f>
        <v>0</v>
      </c>
      <c r="AI144" s="7">
        <f>VLOOKUP($AD144,AF!$B$43:$M$84,AI$9)*$S144</f>
        <v>0</v>
      </c>
      <c r="AJ144" s="7">
        <f>VLOOKUP($AD144,AF!$B$43:$M$84,AJ$9)*$T144</f>
        <v>0</v>
      </c>
      <c r="AK144" s="7">
        <f>VLOOKUP($AD144,AF!$B$43:$M$84,AK$9)*$U144</f>
        <v>0</v>
      </c>
      <c r="AL144" s="7">
        <f>VLOOKUP($AD144,AF!$B$43:$M$84,AL$9)*$V144</f>
        <v>0</v>
      </c>
      <c r="AM144" s="7">
        <f t="shared" si="323"/>
        <v>0</v>
      </c>
      <c r="AN144" s="46"/>
      <c r="AO144" s="7">
        <f t="shared" si="324"/>
        <v>0</v>
      </c>
      <c r="AP144" s="7">
        <f t="shared" si="325"/>
        <v>0</v>
      </c>
      <c r="AQ144" s="7">
        <f t="shared" si="326"/>
        <v>0</v>
      </c>
      <c r="AR144" s="45">
        <f t="shared" si="327"/>
        <v>0</v>
      </c>
      <c r="AS144" s="46"/>
      <c r="AT144" s="46"/>
    </row>
    <row r="145" spans="1:46" x14ac:dyDescent="0.4">
      <c r="A145" s="20">
        <f t="shared" si="182"/>
        <v>137</v>
      </c>
      <c r="B145" s="6" t="s">
        <v>594</v>
      </c>
      <c r="C145" s="6" t="s">
        <v>595</v>
      </c>
      <c r="E145" s="15">
        <f>SUM(G145:K145)</f>
        <v>0</v>
      </c>
      <c r="F145" s="7">
        <v>100</v>
      </c>
      <c r="G145" s="114"/>
      <c r="H145" s="114"/>
      <c r="I145" s="114"/>
      <c r="J145" s="114"/>
      <c r="K145" s="114"/>
      <c r="L145" s="45">
        <f t="shared" si="317"/>
        <v>0</v>
      </c>
      <c r="M145" s="46"/>
      <c r="N145" s="7">
        <v>202</v>
      </c>
      <c r="O145" s="7">
        <f>VLOOKUP($N145,AF!$B$43:$M$84,O$9)*$G145</f>
        <v>0</v>
      </c>
      <c r="P145" s="7">
        <f>VLOOKUP($N145,AF!$B$43:$M$84,P$9)*$G145</f>
        <v>0</v>
      </c>
      <c r="Q145" s="7">
        <f>VLOOKUP($N145,AF!$B$43:$M$84,Q$9)*$H145</f>
        <v>0</v>
      </c>
      <c r="R145" s="7">
        <f>VLOOKUP($N145,AF!$B$43:$M$84,R$9)*$H145</f>
        <v>0</v>
      </c>
      <c r="S145" s="7">
        <f>VLOOKUP($N145,AF!$B$43:$M$84,S$9)*$I145</f>
        <v>0</v>
      </c>
      <c r="T145" s="7">
        <f>VLOOKUP($N145,AF!$B$43:$M$84,T$9)*$I145</f>
        <v>0</v>
      </c>
      <c r="U145" s="7">
        <f>VLOOKUP($N145,AF!$B$43:$M$84,U$9)*$J145</f>
        <v>0</v>
      </c>
      <c r="V145" s="7">
        <f>VLOOKUP($N145,AF!$B$43:$M$84,V$9)*$J145</f>
        <v>0</v>
      </c>
      <c r="W145" s="7">
        <f t="shared" si="318"/>
        <v>0</v>
      </c>
      <c r="X145" s="46"/>
      <c r="Y145" s="7">
        <f t="shared" si="319"/>
        <v>0</v>
      </c>
      <c r="Z145" s="7">
        <f t="shared" si="320"/>
        <v>0</v>
      </c>
      <c r="AA145" s="7">
        <f t="shared" si="321"/>
        <v>0</v>
      </c>
      <c r="AB145" s="45">
        <f t="shared" si="322"/>
        <v>0</v>
      </c>
      <c r="AC145" s="46"/>
      <c r="AD145" s="45">
        <v>300</v>
      </c>
      <c r="AE145" s="7">
        <f>VLOOKUP($AD145,AF!$B$43:$M$84,AE$9)*$O145</f>
        <v>0</v>
      </c>
      <c r="AF145" s="7">
        <f>VLOOKUP($AD145,AF!$B$43:$M$84,AF$9)*$P145</f>
        <v>0</v>
      </c>
      <c r="AG145" s="7">
        <f>VLOOKUP($AD145,AF!$B$43:$M$84,AG$9)*$Q145</f>
        <v>0</v>
      </c>
      <c r="AH145" s="7">
        <f>VLOOKUP($AD145,AF!$B$43:$M$84,AH$9)*$R145</f>
        <v>0</v>
      </c>
      <c r="AI145" s="7">
        <f>VLOOKUP($AD145,AF!$B$43:$M$84,AI$9)*$S145</f>
        <v>0</v>
      </c>
      <c r="AJ145" s="7">
        <f>VLOOKUP($AD145,AF!$B$43:$M$84,AJ$9)*$T145</f>
        <v>0</v>
      </c>
      <c r="AK145" s="7">
        <f>VLOOKUP($AD145,AF!$B$43:$M$84,AK$9)*$U145</f>
        <v>0</v>
      </c>
      <c r="AL145" s="7">
        <f>VLOOKUP($AD145,AF!$B$43:$M$84,AL$9)*$V145</f>
        <v>0</v>
      </c>
      <c r="AM145" s="7">
        <f t="shared" si="323"/>
        <v>0</v>
      </c>
      <c r="AN145" s="46"/>
      <c r="AO145" s="7">
        <f t="shared" si="324"/>
        <v>0</v>
      </c>
      <c r="AP145" s="7">
        <f t="shared" si="325"/>
        <v>0</v>
      </c>
      <c r="AQ145" s="7">
        <f t="shared" si="326"/>
        <v>0</v>
      </c>
      <c r="AR145" s="45">
        <f t="shared" si="327"/>
        <v>0</v>
      </c>
      <c r="AS145" s="46"/>
      <c r="AT145" s="46"/>
    </row>
    <row r="146" spans="1:46" x14ac:dyDescent="0.4">
      <c r="A146" s="20">
        <f t="shared" si="182"/>
        <v>138</v>
      </c>
      <c r="B146" s="6">
        <v>564</v>
      </c>
      <c r="C146" t="s">
        <v>292</v>
      </c>
      <c r="D146" t="s">
        <v>293</v>
      </c>
      <c r="E146" s="15">
        <f>'Form 1 WP'!W163-E147</f>
        <v>0</v>
      </c>
      <c r="F146" s="7">
        <v>101</v>
      </c>
      <c r="G146" s="7">
        <f>VLOOKUP($F146,AF!$B$43:$M$84,G$9)*$E146</f>
        <v>0</v>
      </c>
      <c r="H146" s="7">
        <f>VLOOKUP($F146,AF!$B$43:$M$84,H$9)*$E146</f>
        <v>0</v>
      </c>
      <c r="I146" s="7">
        <f>VLOOKUP($F146,AF!$B$43:$M$84,I$9)*$E146</f>
        <v>0</v>
      </c>
      <c r="J146" s="7">
        <f>VLOOKUP($F146,AF!$B$43:$M$84,J$9)*$E146</f>
        <v>0</v>
      </c>
      <c r="K146" s="7">
        <f t="shared" si="316"/>
        <v>0</v>
      </c>
      <c r="L146" s="45">
        <f t="shared" si="317"/>
        <v>0</v>
      </c>
      <c r="M146" s="46"/>
      <c r="N146" s="7">
        <v>206</v>
      </c>
      <c r="O146" s="7">
        <f>VLOOKUP($N146,AF!$B$43:$M$84,O$9)*$G146</f>
        <v>0</v>
      </c>
      <c r="P146" s="7">
        <f>VLOOKUP($N146,AF!$B$43:$M$84,P$9)*$G146</f>
        <v>0</v>
      </c>
      <c r="Q146" s="7">
        <f>VLOOKUP($N146,AF!$B$43:$M$84,Q$9)*$H146</f>
        <v>0</v>
      </c>
      <c r="R146" s="7">
        <f>VLOOKUP($N146,AF!$B$43:$M$84,R$9)*$H146</f>
        <v>0</v>
      </c>
      <c r="S146" s="7">
        <f>VLOOKUP($N146,AF!$B$43:$M$84,S$9)*$I146</f>
        <v>0</v>
      </c>
      <c r="T146" s="7">
        <f>VLOOKUP($N146,AF!$B$43:$M$84,T$9)*$I146</f>
        <v>0</v>
      </c>
      <c r="U146" s="7">
        <f>VLOOKUP($N146,AF!$B$43:$M$84,U$9)*$J146</f>
        <v>0</v>
      </c>
      <c r="V146" s="7">
        <f>VLOOKUP($N146,AF!$B$43:$M$84,V$9)*$J146</f>
        <v>0</v>
      </c>
      <c r="W146" s="7">
        <f t="shared" si="318"/>
        <v>0</v>
      </c>
      <c r="X146" s="46"/>
      <c r="Y146" s="7">
        <f t="shared" si="319"/>
        <v>0</v>
      </c>
      <c r="Z146" s="7">
        <f t="shared" si="320"/>
        <v>0</v>
      </c>
      <c r="AA146" s="7">
        <f t="shared" si="321"/>
        <v>0</v>
      </c>
      <c r="AB146" s="45">
        <f t="shared" si="322"/>
        <v>0</v>
      </c>
      <c r="AC146" s="46"/>
      <c r="AD146" s="45">
        <v>300</v>
      </c>
      <c r="AE146" s="7">
        <f>VLOOKUP($AD146,AF!$B$43:$M$84,AE$9)*$O146</f>
        <v>0</v>
      </c>
      <c r="AF146" s="7">
        <f>VLOOKUP($AD146,AF!$B$43:$M$84,AF$9)*$P146</f>
        <v>0</v>
      </c>
      <c r="AG146" s="7">
        <f>VLOOKUP($AD146,AF!$B$43:$M$84,AG$9)*$Q146</f>
        <v>0</v>
      </c>
      <c r="AH146" s="7">
        <f>VLOOKUP($AD146,AF!$B$43:$M$84,AH$9)*$R146</f>
        <v>0</v>
      </c>
      <c r="AI146" s="7">
        <f>VLOOKUP($AD146,AF!$B$43:$M$84,AI$9)*$S146</f>
        <v>0</v>
      </c>
      <c r="AJ146" s="7">
        <f>VLOOKUP($AD146,AF!$B$43:$M$84,AJ$9)*$T146</f>
        <v>0</v>
      </c>
      <c r="AK146" s="7">
        <f>VLOOKUP($AD146,AF!$B$43:$M$84,AK$9)*$U146</f>
        <v>0</v>
      </c>
      <c r="AL146" s="7">
        <f>VLOOKUP($AD146,AF!$B$43:$M$84,AL$9)*$V146</f>
        <v>0</v>
      </c>
      <c r="AM146" s="7">
        <f t="shared" si="323"/>
        <v>0</v>
      </c>
      <c r="AN146" s="46"/>
      <c r="AO146" s="7">
        <f t="shared" si="324"/>
        <v>0</v>
      </c>
      <c r="AP146" s="7">
        <f t="shared" si="325"/>
        <v>0</v>
      </c>
      <c r="AQ146" s="7">
        <f t="shared" si="326"/>
        <v>0</v>
      </c>
      <c r="AR146" s="45">
        <f t="shared" si="327"/>
        <v>0</v>
      </c>
      <c r="AS146" s="46"/>
      <c r="AT146" s="46"/>
    </row>
    <row r="147" spans="1:46" x14ac:dyDescent="0.4">
      <c r="A147" s="20">
        <f t="shared" si="182"/>
        <v>139</v>
      </c>
      <c r="B147" s="6" t="s">
        <v>596</v>
      </c>
      <c r="C147" s="6" t="s">
        <v>597</v>
      </c>
      <c r="E147" s="15">
        <f>SUM(G147:K147)</f>
        <v>0</v>
      </c>
      <c r="F147" s="7">
        <v>100</v>
      </c>
      <c r="G147" s="114"/>
      <c r="H147" s="114"/>
      <c r="I147" s="114"/>
      <c r="J147" s="114"/>
      <c r="K147" s="114"/>
      <c r="L147" s="45">
        <f t="shared" si="317"/>
        <v>0</v>
      </c>
      <c r="M147" s="46"/>
      <c r="N147" s="7">
        <v>202</v>
      </c>
      <c r="O147" s="7">
        <f>VLOOKUP($N147,AF!$B$43:$M$84,O$9)*$G147</f>
        <v>0</v>
      </c>
      <c r="P147" s="7">
        <f>VLOOKUP($N147,AF!$B$43:$M$84,P$9)*$G147</f>
        <v>0</v>
      </c>
      <c r="Q147" s="7">
        <f>VLOOKUP($N147,AF!$B$43:$M$84,Q$9)*$H147</f>
        <v>0</v>
      </c>
      <c r="R147" s="7">
        <f>VLOOKUP($N147,AF!$B$43:$M$84,R$9)*$H147</f>
        <v>0</v>
      </c>
      <c r="S147" s="7">
        <f>VLOOKUP($N147,AF!$B$43:$M$84,S$9)*$I147</f>
        <v>0</v>
      </c>
      <c r="T147" s="7">
        <f>VLOOKUP($N147,AF!$B$43:$M$84,T$9)*$I147</f>
        <v>0</v>
      </c>
      <c r="U147" s="7">
        <f>VLOOKUP($N147,AF!$B$43:$M$84,U$9)*$J147</f>
        <v>0</v>
      </c>
      <c r="V147" s="7">
        <f>VLOOKUP($N147,AF!$B$43:$M$84,V$9)*$J147</f>
        <v>0</v>
      </c>
      <c r="W147" s="7">
        <f t="shared" si="318"/>
        <v>0</v>
      </c>
      <c r="X147" s="46"/>
      <c r="Y147" s="7">
        <f t="shared" si="319"/>
        <v>0</v>
      </c>
      <c r="Z147" s="7">
        <f t="shared" si="320"/>
        <v>0</v>
      </c>
      <c r="AA147" s="7">
        <f t="shared" si="321"/>
        <v>0</v>
      </c>
      <c r="AB147" s="45">
        <f t="shared" si="322"/>
        <v>0</v>
      </c>
      <c r="AC147" s="46"/>
      <c r="AD147" s="45">
        <v>300</v>
      </c>
      <c r="AE147" s="7">
        <f>VLOOKUP($AD147,AF!$B$43:$M$84,AE$9)*$O147</f>
        <v>0</v>
      </c>
      <c r="AF147" s="7">
        <f>VLOOKUP($AD147,AF!$B$43:$M$84,AF$9)*$P147</f>
        <v>0</v>
      </c>
      <c r="AG147" s="7">
        <f>VLOOKUP($AD147,AF!$B$43:$M$84,AG$9)*$Q147</f>
        <v>0</v>
      </c>
      <c r="AH147" s="7">
        <f>VLOOKUP($AD147,AF!$B$43:$M$84,AH$9)*$R147</f>
        <v>0</v>
      </c>
      <c r="AI147" s="7">
        <f>VLOOKUP($AD147,AF!$B$43:$M$84,AI$9)*$S147</f>
        <v>0</v>
      </c>
      <c r="AJ147" s="7">
        <f>VLOOKUP($AD147,AF!$B$43:$M$84,AJ$9)*$T147</f>
        <v>0</v>
      </c>
      <c r="AK147" s="7">
        <f>VLOOKUP($AD147,AF!$B$43:$M$84,AK$9)*$U147</f>
        <v>0</v>
      </c>
      <c r="AL147" s="7">
        <f>VLOOKUP($AD147,AF!$B$43:$M$84,AL$9)*$V147</f>
        <v>0</v>
      </c>
      <c r="AM147" s="7">
        <f t="shared" si="323"/>
        <v>0</v>
      </c>
      <c r="AN147" s="46"/>
      <c r="AO147" s="7">
        <f t="shared" si="324"/>
        <v>0</v>
      </c>
      <c r="AP147" s="7">
        <f t="shared" si="325"/>
        <v>0</v>
      </c>
      <c r="AQ147" s="7">
        <f t="shared" si="326"/>
        <v>0</v>
      </c>
      <c r="AR147" s="45">
        <f t="shared" si="327"/>
        <v>0</v>
      </c>
      <c r="AS147" s="46"/>
      <c r="AT147" s="46"/>
    </row>
    <row r="148" spans="1:46" x14ac:dyDescent="0.4">
      <c r="A148" s="20">
        <f t="shared" si="182"/>
        <v>140</v>
      </c>
      <c r="B148" s="6">
        <v>565</v>
      </c>
      <c r="C148" t="s">
        <v>46</v>
      </c>
      <c r="D148" t="s">
        <v>49</v>
      </c>
      <c r="E148" s="15">
        <f>'Form 1 WP'!W164-Expenses!E149</f>
        <v>111657420</v>
      </c>
      <c r="F148" s="7">
        <v>101</v>
      </c>
      <c r="G148" s="7">
        <f>VLOOKUP($F148,AF!$B$43:$M$84,G$9)*$E148</f>
        <v>0</v>
      </c>
      <c r="H148" s="7">
        <f>VLOOKUP($F148,AF!$B$43:$M$84,H$9)*$E148</f>
        <v>0</v>
      </c>
      <c r="I148" s="7">
        <f>VLOOKUP($F148,AF!$B$43:$M$84,I$9)*$E148</f>
        <v>0</v>
      </c>
      <c r="J148" s="7">
        <f>VLOOKUP($F148,AF!$B$43:$M$84,J$9)*$E148</f>
        <v>0</v>
      </c>
      <c r="K148" s="7">
        <f t="shared" si="316"/>
        <v>111657420</v>
      </c>
      <c r="L148" s="45">
        <f t="shared" si="317"/>
        <v>0</v>
      </c>
      <c r="M148" s="46"/>
      <c r="N148" s="7">
        <v>206</v>
      </c>
      <c r="O148" s="7">
        <f>VLOOKUP($N148,AF!$B$43:$M$84,O$9)*$G148</f>
        <v>0</v>
      </c>
      <c r="P148" s="7">
        <f>VLOOKUP($N148,AF!$B$43:$M$84,P$9)*$G148</f>
        <v>0</v>
      </c>
      <c r="Q148" s="7">
        <f>VLOOKUP($N148,AF!$B$43:$M$84,Q$9)*$H148</f>
        <v>0</v>
      </c>
      <c r="R148" s="7">
        <f>VLOOKUP($N148,AF!$B$43:$M$84,R$9)*$H148</f>
        <v>0</v>
      </c>
      <c r="S148" s="7">
        <f>VLOOKUP($N148,AF!$B$43:$M$84,S$9)*$I148</f>
        <v>0</v>
      </c>
      <c r="T148" s="7">
        <f>VLOOKUP($N148,AF!$B$43:$M$84,T$9)*$I148</f>
        <v>0</v>
      </c>
      <c r="U148" s="7">
        <f>VLOOKUP($N148,AF!$B$43:$M$84,U$9)*$J148</f>
        <v>0</v>
      </c>
      <c r="V148" s="7">
        <f>VLOOKUP($N148,AF!$B$43:$M$84,V$9)*$J148</f>
        <v>0</v>
      </c>
      <c r="W148" s="7">
        <f t="shared" si="318"/>
        <v>111657420</v>
      </c>
      <c r="X148" s="46"/>
      <c r="Y148" s="7">
        <f t="shared" si="319"/>
        <v>0</v>
      </c>
      <c r="Z148" s="7">
        <f t="shared" si="320"/>
        <v>0</v>
      </c>
      <c r="AA148" s="7">
        <f t="shared" si="321"/>
        <v>111657420</v>
      </c>
      <c r="AB148" s="45">
        <f t="shared" si="322"/>
        <v>0</v>
      </c>
      <c r="AC148" s="46"/>
      <c r="AD148" s="45">
        <v>300</v>
      </c>
      <c r="AE148" s="7">
        <f>VLOOKUP($AD148,AF!$B$43:$M$84,AE$9)*$O148</f>
        <v>0</v>
      </c>
      <c r="AF148" s="7">
        <f>VLOOKUP($AD148,AF!$B$43:$M$84,AF$9)*$P148</f>
        <v>0</v>
      </c>
      <c r="AG148" s="7">
        <f>VLOOKUP($AD148,AF!$B$43:$M$84,AG$9)*$Q148</f>
        <v>0</v>
      </c>
      <c r="AH148" s="7">
        <f>VLOOKUP($AD148,AF!$B$43:$M$84,AH$9)*$R148</f>
        <v>0</v>
      </c>
      <c r="AI148" s="7">
        <f>VLOOKUP($AD148,AF!$B$43:$M$84,AI$9)*$S148</f>
        <v>0</v>
      </c>
      <c r="AJ148" s="7">
        <f>VLOOKUP($AD148,AF!$B$43:$M$84,AJ$9)*$T148</f>
        <v>0</v>
      </c>
      <c r="AK148" s="7">
        <f>VLOOKUP($AD148,AF!$B$43:$M$84,AK$9)*$U148</f>
        <v>0</v>
      </c>
      <c r="AL148" s="7">
        <f>VLOOKUP($AD148,AF!$B$43:$M$84,AL$9)*$V148</f>
        <v>0</v>
      </c>
      <c r="AM148" s="7">
        <f t="shared" si="323"/>
        <v>111657420</v>
      </c>
      <c r="AN148" s="46"/>
      <c r="AO148" s="7">
        <f t="shared" si="324"/>
        <v>0</v>
      </c>
      <c r="AP148" s="7">
        <f t="shared" si="325"/>
        <v>0</v>
      </c>
      <c r="AQ148" s="7">
        <f t="shared" si="326"/>
        <v>111657420</v>
      </c>
      <c r="AR148" s="45">
        <f t="shared" si="327"/>
        <v>0</v>
      </c>
      <c r="AS148" s="46"/>
      <c r="AT148" s="46"/>
    </row>
    <row r="149" spans="1:46" x14ac:dyDescent="0.4">
      <c r="A149" s="20">
        <f t="shared" si="182"/>
        <v>141</v>
      </c>
      <c r="B149" s="6" t="s">
        <v>598</v>
      </c>
      <c r="C149" s="6" t="s">
        <v>599</v>
      </c>
      <c r="E149" s="15">
        <f>SUM(G149:K149)</f>
        <v>0</v>
      </c>
      <c r="F149" s="7">
        <v>100</v>
      </c>
      <c r="G149" s="114"/>
      <c r="H149" s="114"/>
      <c r="I149" s="114"/>
      <c r="J149" s="114"/>
      <c r="K149" s="114"/>
      <c r="L149" s="45">
        <f t="shared" si="317"/>
        <v>0</v>
      </c>
      <c r="M149" s="46"/>
      <c r="N149" s="7">
        <v>202</v>
      </c>
      <c r="O149" s="7">
        <f>VLOOKUP($N149,AF!$B$43:$M$84,O$9)*$G149</f>
        <v>0</v>
      </c>
      <c r="P149" s="7">
        <f>VLOOKUP($N149,AF!$B$43:$M$84,P$9)*$G149</f>
        <v>0</v>
      </c>
      <c r="Q149" s="7">
        <f>VLOOKUP($N149,AF!$B$43:$M$84,Q$9)*$H149</f>
        <v>0</v>
      </c>
      <c r="R149" s="7">
        <f>VLOOKUP($N149,AF!$B$43:$M$84,R$9)*$H149</f>
        <v>0</v>
      </c>
      <c r="S149" s="7">
        <f>VLOOKUP($N149,AF!$B$43:$M$84,S$9)*$I149</f>
        <v>0</v>
      </c>
      <c r="T149" s="7">
        <f>VLOOKUP($N149,AF!$B$43:$M$84,T$9)*$I149</f>
        <v>0</v>
      </c>
      <c r="U149" s="7">
        <f>VLOOKUP($N149,AF!$B$43:$M$84,U$9)*$J149</f>
        <v>0</v>
      </c>
      <c r="V149" s="7">
        <f>VLOOKUP($N149,AF!$B$43:$M$84,V$9)*$J149</f>
        <v>0</v>
      </c>
      <c r="W149" s="7">
        <f t="shared" si="318"/>
        <v>0</v>
      </c>
      <c r="X149" s="46"/>
      <c r="Y149" s="7">
        <f t="shared" si="319"/>
        <v>0</v>
      </c>
      <c r="Z149" s="7">
        <f t="shared" si="320"/>
        <v>0</v>
      </c>
      <c r="AA149" s="7">
        <f t="shared" si="321"/>
        <v>0</v>
      </c>
      <c r="AB149" s="45">
        <f t="shared" si="322"/>
        <v>0</v>
      </c>
      <c r="AC149" s="46"/>
      <c r="AD149" s="45">
        <v>300</v>
      </c>
      <c r="AE149" s="7">
        <f>VLOOKUP($AD149,AF!$B$43:$M$84,AE$9)*$O149</f>
        <v>0</v>
      </c>
      <c r="AF149" s="7">
        <f>VLOOKUP($AD149,AF!$B$43:$M$84,AF$9)*$P149</f>
        <v>0</v>
      </c>
      <c r="AG149" s="7">
        <f>VLOOKUP($AD149,AF!$B$43:$M$84,AG$9)*$Q149</f>
        <v>0</v>
      </c>
      <c r="AH149" s="7">
        <f>VLOOKUP($AD149,AF!$B$43:$M$84,AH$9)*$R149</f>
        <v>0</v>
      </c>
      <c r="AI149" s="7">
        <f>VLOOKUP($AD149,AF!$B$43:$M$84,AI$9)*$S149</f>
        <v>0</v>
      </c>
      <c r="AJ149" s="7">
        <f>VLOOKUP($AD149,AF!$B$43:$M$84,AJ$9)*$T149</f>
        <v>0</v>
      </c>
      <c r="AK149" s="7">
        <f>VLOOKUP($AD149,AF!$B$43:$M$84,AK$9)*$U149</f>
        <v>0</v>
      </c>
      <c r="AL149" s="7">
        <f>VLOOKUP($AD149,AF!$B$43:$M$84,AL$9)*$V149</f>
        <v>0</v>
      </c>
      <c r="AM149" s="7">
        <f t="shared" si="323"/>
        <v>0</v>
      </c>
      <c r="AN149" s="46"/>
      <c r="AO149" s="7">
        <f t="shared" si="324"/>
        <v>0</v>
      </c>
      <c r="AP149" s="7">
        <f t="shared" si="325"/>
        <v>0</v>
      </c>
      <c r="AQ149" s="7">
        <f t="shared" si="326"/>
        <v>0</v>
      </c>
      <c r="AR149" s="45">
        <f t="shared" si="327"/>
        <v>0</v>
      </c>
      <c r="AS149" s="46"/>
      <c r="AT149" s="46"/>
    </row>
    <row r="150" spans="1:46" x14ac:dyDescent="0.4">
      <c r="A150" s="20">
        <f t="shared" ref="A150:A213" si="328">+A149+1</f>
        <v>142</v>
      </c>
      <c r="B150" s="6">
        <v>566</v>
      </c>
      <c r="C150" t="s">
        <v>294</v>
      </c>
      <c r="D150" t="s">
        <v>295</v>
      </c>
      <c r="E150" s="15">
        <f>'Form 1 WP'!W165-Expenses!E151</f>
        <v>848380</v>
      </c>
      <c r="F150" s="7">
        <v>101</v>
      </c>
      <c r="G150" s="7">
        <f>VLOOKUP($F150,AF!$B$43:$M$84,G$9)*$E150</f>
        <v>0</v>
      </c>
      <c r="H150" s="7">
        <f>VLOOKUP($F150,AF!$B$43:$M$84,H$9)*$E150</f>
        <v>0</v>
      </c>
      <c r="I150" s="7">
        <f>VLOOKUP($F150,AF!$B$43:$M$84,I$9)*$E150</f>
        <v>0</v>
      </c>
      <c r="J150" s="7">
        <f>VLOOKUP($F150,AF!$B$43:$M$84,J$9)*$E150</f>
        <v>0</v>
      </c>
      <c r="K150" s="7">
        <f t="shared" si="316"/>
        <v>848380</v>
      </c>
      <c r="L150" s="45">
        <f t="shared" si="317"/>
        <v>0</v>
      </c>
      <c r="M150" s="46"/>
      <c r="N150" s="7">
        <v>206</v>
      </c>
      <c r="O150" s="7">
        <f>VLOOKUP($N150,AF!$B$43:$M$84,O$9)*$G150</f>
        <v>0</v>
      </c>
      <c r="P150" s="7">
        <f>VLOOKUP($N150,AF!$B$43:$M$84,P$9)*$G150</f>
        <v>0</v>
      </c>
      <c r="Q150" s="7">
        <f>VLOOKUP($N150,AF!$B$43:$M$84,Q$9)*$H150</f>
        <v>0</v>
      </c>
      <c r="R150" s="7">
        <f>VLOOKUP($N150,AF!$B$43:$M$84,R$9)*$H150</f>
        <v>0</v>
      </c>
      <c r="S150" s="7">
        <f>VLOOKUP($N150,AF!$B$43:$M$84,S$9)*$I150</f>
        <v>0</v>
      </c>
      <c r="T150" s="7">
        <f>VLOOKUP($N150,AF!$B$43:$M$84,T$9)*$I150</f>
        <v>0</v>
      </c>
      <c r="U150" s="7">
        <f>VLOOKUP($N150,AF!$B$43:$M$84,U$9)*$J150</f>
        <v>0</v>
      </c>
      <c r="V150" s="7">
        <f>VLOOKUP($N150,AF!$B$43:$M$84,V$9)*$J150</f>
        <v>0</v>
      </c>
      <c r="W150" s="7">
        <f t="shared" si="318"/>
        <v>848380</v>
      </c>
      <c r="X150" s="46"/>
      <c r="Y150" s="7">
        <f t="shared" si="319"/>
        <v>0</v>
      </c>
      <c r="Z150" s="7">
        <f t="shared" si="320"/>
        <v>0</v>
      </c>
      <c r="AA150" s="7">
        <f t="shared" si="321"/>
        <v>848380</v>
      </c>
      <c r="AB150" s="45">
        <f t="shared" si="322"/>
        <v>0</v>
      </c>
      <c r="AC150" s="46"/>
      <c r="AD150" s="45">
        <v>300</v>
      </c>
      <c r="AE150" s="7">
        <f>VLOOKUP($AD150,AF!$B$43:$M$84,AE$9)*$O150</f>
        <v>0</v>
      </c>
      <c r="AF150" s="7">
        <f>VLOOKUP($AD150,AF!$B$43:$M$84,AF$9)*$P150</f>
        <v>0</v>
      </c>
      <c r="AG150" s="7">
        <f>VLOOKUP($AD150,AF!$B$43:$M$84,AG$9)*$Q150</f>
        <v>0</v>
      </c>
      <c r="AH150" s="7">
        <f>VLOOKUP($AD150,AF!$B$43:$M$84,AH$9)*$R150</f>
        <v>0</v>
      </c>
      <c r="AI150" s="7">
        <f>VLOOKUP($AD150,AF!$B$43:$M$84,AI$9)*$S150</f>
        <v>0</v>
      </c>
      <c r="AJ150" s="7">
        <f>VLOOKUP($AD150,AF!$B$43:$M$84,AJ$9)*$T150</f>
        <v>0</v>
      </c>
      <c r="AK150" s="7">
        <f>VLOOKUP($AD150,AF!$B$43:$M$84,AK$9)*$U150</f>
        <v>0</v>
      </c>
      <c r="AL150" s="7">
        <f>VLOOKUP($AD150,AF!$B$43:$M$84,AL$9)*$V150</f>
        <v>0</v>
      </c>
      <c r="AM150" s="7">
        <f t="shared" si="323"/>
        <v>848380</v>
      </c>
      <c r="AN150" s="46"/>
      <c r="AO150" s="7">
        <f t="shared" si="324"/>
        <v>0</v>
      </c>
      <c r="AP150" s="7">
        <f t="shared" si="325"/>
        <v>0</v>
      </c>
      <c r="AQ150" s="7">
        <f t="shared" si="326"/>
        <v>848380</v>
      </c>
      <c r="AR150" s="45">
        <f t="shared" si="327"/>
        <v>0</v>
      </c>
      <c r="AS150" s="46"/>
      <c r="AT150" s="46"/>
    </row>
    <row r="151" spans="1:46" x14ac:dyDescent="0.4">
      <c r="A151" s="20">
        <f t="shared" si="328"/>
        <v>143</v>
      </c>
      <c r="B151" s="6" t="s">
        <v>600</v>
      </c>
      <c r="C151" s="6" t="s">
        <v>601</v>
      </c>
      <c r="E151" s="15">
        <f>SUM(G151:K151)</f>
        <v>0</v>
      </c>
      <c r="F151" s="7">
        <v>101</v>
      </c>
      <c r="G151" s="114"/>
      <c r="H151" s="114"/>
      <c r="I151" s="114"/>
      <c r="J151" s="114"/>
      <c r="K151" s="114"/>
      <c r="L151" s="45">
        <f t="shared" si="317"/>
        <v>0</v>
      </c>
      <c r="M151" s="46"/>
      <c r="N151" s="7">
        <v>202</v>
      </c>
      <c r="O151" s="7">
        <f>VLOOKUP($N151,AF!$B$43:$M$84,O$9)*$G151</f>
        <v>0</v>
      </c>
      <c r="P151" s="7">
        <f>VLOOKUP($N151,AF!$B$43:$M$84,P$9)*$G151</f>
        <v>0</v>
      </c>
      <c r="Q151" s="7">
        <f>VLOOKUP($N151,AF!$B$43:$M$84,Q$9)*$H151</f>
        <v>0</v>
      </c>
      <c r="R151" s="7">
        <f>VLOOKUP($N151,AF!$B$43:$M$84,R$9)*$H151</f>
        <v>0</v>
      </c>
      <c r="S151" s="7">
        <f>VLOOKUP($N151,AF!$B$43:$M$84,S$9)*$I151</f>
        <v>0</v>
      </c>
      <c r="T151" s="7">
        <f>VLOOKUP($N151,AF!$B$43:$M$84,T$9)*$I151</f>
        <v>0</v>
      </c>
      <c r="U151" s="7">
        <f>VLOOKUP($N151,AF!$B$43:$M$84,U$9)*$J151</f>
        <v>0</v>
      </c>
      <c r="V151" s="7">
        <f>VLOOKUP($N151,AF!$B$43:$M$84,V$9)*$J151</f>
        <v>0</v>
      </c>
      <c r="W151" s="7">
        <f t="shared" si="318"/>
        <v>0</v>
      </c>
      <c r="X151" s="46"/>
      <c r="Y151" s="7">
        <f t="shared" si="319"/>
        <v>0</v>
      </c>
      <c r="Z151" s="7">
        <f t="shared" si="320"/>
        <v>0</v>
      </c>
      <c r="AA151" s="7">
        <f t="shared" si="321"/>
        <v>0</v>
      </c>
      <c r="AB151" s="45">
        <f t="shared" si="322"/>
        <v>0</v>
      </c>
      <c r="AC151" s="46"/>
      <c r="AD151" s="45">
        <v>300</v>
      </c>
      <c r="AE151" s="7">
        <f>VLOOKUP($AD151,AF!$B$43:$M$84,AE$9)*$O151</f>
        <v>0</v>
      </c>
      <c r="AF151" s="7">
        <f>VLOOKUP($AD151,AF!$B$43:$M$84,AF$9)*$P151</f>
        <v>0</v>
      </c>
      <c r="AG151" s="7">
        <f>VLOOKUP($AD151,AF!$B$43:$M$84,AG$9)*$Q151</f>
        <v>0</v>
      </c>
      <c r="AH151" s="7">
        <f>VLOOKUP($AD151,AF!$B$43:$M$84,AH$9)*$R151</f>
        <v>0</v>
      </c>
      <c r="AI151" s="7">
        <f>VLOOKUP($AD151,AF!$B$43:$M$84,AI$9)*$S151</f>
        <v>0</v>
      </c>
      <c r="AJ151" s="7">
        <f>VLOOKUP($AD151,AF!$B$43:$M$84,AJ$9)*$T151</f>
        <v>0</v>
      </c>
      <c r="AK151" s="7">
        <f>VLOOKUP($AD151,AF!$B$43:$M$84,AK$9)*$U151</f>
        <v>0</v>
      </c>
      <c r="AL151" s="7">
        <f>VLOOKUP($AD151,AF!$B$43:$M$84,AL$9)*$V151</f>
        <v>0</v>
      </c>
      <c r="AM151" s="7">
        <f t="shared" si="323"/>
        <v>0</v>
      </c>
      <c r="AN151" s="46"/>
      <c r="AO151" s="7">
        <f t="shared" si="324"/>
        <v>0</v>
      </c>
      <c r="AP151" s="7">
        <f t="shared" si="325"/>
        <v>0</v>
      </c>
      <c r="AQ151" s="7">
        <f t="shared" si="326"/>
        <v>0</v>
      </c>
      <c r="AR151" s="45">
        <f t="shared" si="327"/>
        <v>0</v>
      </c>
      <c r="AS151" s="46"/>
      <c r="AT151" s="46"/>
    </row>
    <row r="152" spans="1:46" x14ac:dyDescent="0.4">
      <c r="A152" s="20">
        <f t="shared" si="328"/>
        <v>144</v>
      </c>
      <c r="B152" s="6">
        <v>567</v>
      </c>
      <c r="C152" t="s">
        <v>61</v>
      </c>
      <c r="D152" t="s">
        <v>296</v>
      </c>
      <c r="E152" s="15">
        <f>'Form 1 WP'!W166-Expenses!E153</f>
        <v>0</v>
      </c>
      <c r="F152" s="45">
        <v>101</v>
      </c>
      <c r="G152" s="7">
        <f>VLOOKUP($F152,AF!$B$43:$M$84,G$9)*$E152</f>
        <v>0</v>
      </c>
      <c r="H152" s="7">
        <f>VLOOKUP($F152,AF!$B$43:$M$84,H$9)*$E152</f>
        <v>0</v>
      </c>
      <c r="I152" s="7">
        <f>VLOOKUP($F152,AF!$B$43:$M$84,I$9)*$E152</f>
        <v>0</v>
      </c>
      <c r="J152" s="7">
        <f>VLOOKUP($F152,AF!$B$43:$M$84,J$9)*$E152</f>
        <v>0</v>
      </c>
      <c r="K152" s="7">
        <f t="shared" si="316"/>
        <v>0</v>
      </c>
      <c r="L152" s="45">
        <f t="shared" si="317"/>
        <v>0</v>
      </c>
      <c r="M152" s="46"/>
      <c r="N152" s="7">
        <v>206</v>
      </c>
      <c r="O152" s="7">
        <f>VLOOKUP($N152,AF!$B$43:$M$84,O$9)*$G152</f>
        <v>0</v>
      </c>
      <c r="P152" s="7">
        <f>VLOOKUP($N152,AF!$B$43:$M$84,P$9)*$G152</f>
        <v>0</v>
      </c>
      <c r="Q152" s="7">
        <f>VLOOKUP($N152,AF!$B$43:$M$84,Q$9)*$H152</f>
        <v>0</v>
      </c>
      <c r="R152" s="7">
        <f>VLOOKUP($N152,AF!$B$43:$M$84,R$9)*$H152</f>
        <v>0</v>
      </c>
      <c r="S152" s="7">
        <f>VLOOKUP($N152,AF!$B$43:$M$84,S$9)*$I152</f>
        <v>0</v>
      </c>
      <c r="T152" s="7">
        <f>VLOOKUP($N152,AF!$B$43:$M$84,T$9)*$I152</f>
        <v>0</v>
      </c>
      <c r="U152" s="7">
        <f>VLOOKUP($N152,AF!$B$43:$M$84,U$9)*$J152</f>
        <v>0</v>
      </c>
      <c r="V152" s="7">
        <f>VLOOKUP($N152,AF!$B$43:$M$84,V$9)*$J152</f>
        <v>0</v>
      </c>
      <c r="W152" s="7">
        <f t="shared" si="318"/>
        <v>0</v>
      </c>
      <c r="X152" s="46"/>
      <c r="Y152" s="7">
        <f t="shared" si="319"/>
        <v>0</v>
      </c>
      <c r="Z152" s="7">
        <f t="shared" si="320"/>
        <v>0</v>
      </c>
      <c r="AA152" s="7">
        <f t="shared" si="321"/>
        <v>0</v>
      </c>
      <c r="AB152" s="45">
        <f t="shared" si="322"/>
        <v>0</v>
      </c>
      <c r="AC152" s="46"/>
      <c r="AD152" s="45">
        <v>300</v>
      </c>
      <c r="AE152" s="7">
        <f>VLOOKUP($AD152,AF!$B$43:$M$84,AE$9)*$O152</f>
        <v>0</v>
      </c>
      <c r="AF152" s="7">
        <f>VLOOKUP($AD152,AF!$B$43:$M$84,AF$9)*$P152</f>
        <v>0</v>
      </c>
      <c r="AG152" s="7">
        <f>VLOOKUP($AD152,AF!$B$43:$M$84,AG$9)*$Q152</f>
        <v>0</v>
      </c>
      <c r="AH152" s="7">
        <f>VLOOKUP($AD152,AF!$B$43:$M$84,AH$9)*$R152</f>
        <v>0</v>
      </c>
      <c r="AI152" s="7">
        <f>VLOOKUP($AD152,AF!$B$43:$M$84,AI$9)*$S152</f>
        <v>0</v>
      </c>
      <c r="AJ152" s="7">
        <f>VLOOKUP($AD152,AF!$B$43:$M$84,AJ$9)*$T152</f>
        <v>0</v>
      </c>
      <c r="AK152" s="7">
        <f>VLOOKUP($AD152,AF!$B$43:$M$84,AK$9)*$U152</f>
        <v>0</v>
      </c>
      <c r="AL152" s="7">
        <f>VLOOKUP($AD152,AF!$B$43:$M$84,AL$9)*$V152</f>
        <v>0</v>
      </c>
      <c r="AM152" s="7">
        <f t="shared" si="323"/>
        <v>0</v>
      </c>
      <c r="AN152" s="46"/>
      <c r="AO152" s="7">
        <f t="shared" si="324"/>
        <v>0</v>
      </c>
      <c r="AP152" s="7">
        <f t="shared" si="325"/>
        <v>0</v>
      </c>
      <c r="AQ152" s="7">
        <f t="shared" si="326"/>
        <v>0</v>
      </c>
      <c r="AR152" s="45">
        <f t="shared" si="327"/>
        <v>0</v>
      </c>
      <c r="AS152" s="46"/>
      <c r="AT152" s="46"/>
    </row>
    <row r="153" spans="1:46" x14ac:dyDescent="0.4">
      <c r="A153" s="20">
        <f t="shared" si="328"/>
        <v>145</v>
      </c>
      <c r="B153" s="6" t="s">
        <v>602</v>
      </c>
      <c r="C153" s="6" t="s">
        <v>603</v>
      </c>
      <c r="E153" s="15">
        <f>SUM(G153:K153)</f>
        <v>0</v>
      </c>
      <c r="F153" s="45">
        <v>101</v>
      </c>
      <c r="G153" s="114"/>
      <c r="H153" s="114"/>
      <c r="I153" s="114"/>
      <c r="J153" s="114"/>
      <c r="K153" s="114"/>
      <c r="L153" s="45">
        <f t="shared" si="317"/>
        <v>0</v>
      </c>
      <c r="M153" s="46"/>
      <c r="N153" s="7">
        <v>202</v>
      </c>
      <c r="O153" s="7">
        <f>VLOOKUP($N153,AF!$B$43:$M$84,O$9)*$G153</f>
        <v>0</v>
      </c>
      <c r="P153" s="7">
        <f>VLOOKUP($N153,AF!$B$43:$M$84,P$9)*$G153</f>
        <v>0</v>
      </c>
      <c r="Q153" s="7">
        <f>VLOOKUP($N153,AF!$B$43:$M$84,Q$9)*$H153</f>
        <v>0</v>
      </c>
      <c r="R153" s="7">
        <f>VLOOKUP($N153,AF!$B$43:$M$84,R$9)*$H153</f>
        <v>0</v>
      </c>
      <c r="S153" s="7">
        <f>VLOOKUP($N153,AF!$B$43:$M$84,S$9)*$I153</f>
        <v>0</v>
      </c>
      <c r="T153" s="7">
        <f>VLOOKUP($N153,AF!$B$43:$M$84,T$9)*$I153</f>
        <v>0</v>
      </c>
      <c r="U153" s="7">
        <f>VLOOKUP($N153,AF!$B$43:$M$84,U$9)*$J153</f>
        <v>0</v>
      </c>
      <c r="V153" s="7">
        <f>VLOOKUP($N153,AF!$B$43:$M$84,V$9)*$J153</f>
        <v>0</v>
      </c>
      <c r="W153" s="7">
        <f t="shared" si="318"/>
        <v>0</v>
      </c>
      <c r="X153" s="46"/>
      <c r="Y153" s="7">
        <f t="shared" si="319"/>
        <v>0</v>
      </c>
      <c r="Z153" s="7">
        <f t="shared" si="320"/>
        <v>0</v>
      </c>
      <c r="AA153" s="7">
        <f t="shared" si="321"/>
        <v>0</v>
      </c>
      <c r="AB153" s="45">
        <f t="shared" si="322"/>
        <v>0</v>
      </c>
      <c r="AC153" s="46"/>
      <c r="AD153" s="45">
        <v>300</v>
      </c>
      <c r="AE153" s="7">
        <f>VLOOKUP($AD153,AF!$B$43:$M$84,AE$9)*$O153</f>
        <v>0</v>
      </c>
      <c r="AF153" s="7">
        <f>VLOOKUP($AD153,AF!$B$43:$M$84,AF$9)*$P153</f>
        <v>0</v>
      </c>
      <c r="AG153" s="7">
        <f>VLOOKUP($AD153,AF!$B$43:$M$84,AG$9)*$Q153</f>
        <v>0</v>
      </c>
      <c r="AH153" s="7">
        <f>VLOOKUP($AD153,AF!$B$43:$M$84,AH$9)*$R153</f>
        <v>0</v>
      </c>
      <c r="AI153" s="7">
        <f>VLOOKUP($AD153,AF!$B$43:$M$84,AI$9)*$S153</f>
        <v>0</v>
      </c>
      <c r="AJ153" s="7">
        <f>VLOOKUP($AD153,AF!$B$43:$M$84,AJ$9)*$T153</f>
        <v>0</v>
      </c>
      <c r="AK153" s="7">
        <f>VLOOKUP($AD153,AF!$B$43:$M$84,AK$9)*$U153</f>
        <v>0</v>
      </c>
      <c r="AL153" s="7">
        <f>VLOOKUP($AD153,AF!$B$43:$M$84,AL$9)*$V153</f>
        <v>0</v>
      </c>
      <c r="AM153" s="7">
        <f t="shared" si="323"/>
        <v>0</v>
      </c>
      <c r="AN153" s="46"/>
      <c r="AO153" s="7">
        <f t="shared" si="324"/>
        <v>0</v>
      </c>
      <c r="AP153" s="7">
        <f t="shared" si="325"/>
        <v>0</v>
      </c>
      <c r="AQ153" s="7">
        <f t="shared" si="326"/>
        <v>0</v>
      </c>
      <c r="AR153" s="45">
        <f t="shared" si="327"/>
        <v>0</v>
      </c>
      <c r="AS153" s="46"/>
      <c r="AT153" s="46"/>
    </row>
    <row r="154" spans="1:46" x14ac:dyDescent="0.4">
      <c r="A154" s="20">
        <f t="shared" si="328"/>
        <v>146</v>
      </c>
      <c r="C154" t="s">
        <v>0</v>
      </c>
      <c r="E154" s="113">
        <f>SUM(E124:E153)</f>
        <v>115071790</v>
      </c>
      <c r="F154" s="45"/>
      <c r="G154" s="113">
        <f>SUM(G124:G153)</f>
        <v>38412.852019002377</v>
      </c>
      <c r="H154" s="113">
        <f>SUM(H124:H153)</f>
        <v>3841.2852019002376</v>
      </c>
      <c r="I154" s="113">
        <f>SUM(I124:I153)</f>
        <v>191530.06363420427</v>
      </c>
      <c r="J154" s="113">
        <f>SUM(J124:J153)</f>
        <v>0</v>
      </c>
      <c r="K154" s="113">
        <f>SUM(K124:K153)</f>
        <v>114838005.79914489</v>
      </c>
      <c r="L154" s="45">
        <f t="shared" si="317"/>
        <v>0</v>
      </c>
      <c r="M154" s="46"/>
      <c r="N154" s="45"/>
      <c r="O154" s="113">
        <f t="shared" ref="O154:W154" si="329">SUM(O124:O153)</f>
        <v>3841.2852019002376</v>
      </c>
      <c r="P154" s="113">
        <f t="shared" si="329"/>
        <v>34571.566817102139</v>
      </c>
      <c r="Q154" s="113">
        <f t="shared" si="329"/>
        <v>3841.2852019002376</v>
      </c>
      <c r="R154" s="113">
        <f t="shared" si="329"/>
        <v>0</v>
      </c>
      <c r="S154" s="113">
        <f t="shared" si="329"/>
        <v>191530.06363420427</v>
      </c>
      <c r="T154" s="113">
        <f t="shared" si="329"/>
        <v>0</v>
      </c>
      <c r="U154" s="113">
        <f t="shared" si="329"/>
        <v>0</v>
      </c>
      <c r="V154" s="113">
        <f t="shared" si="329"/>
        <v>0</v>
      </c>
      <c r="W154" s="113">
        <f t="shared" si="329"/>
        <v>114838005.79914489</v>
      </c>
      <c r="X154" s="46"/>
      <c r="Y154" s="113">
        <f>SUM(Y124:Y153)</f>
        <v>199212.63403800473</v>
      </c>
      <c r="Z154" s="113">
        <f>SUM(Z124:Z153)</f>
        <v>34571.566817102139</v>
      </c>
      <c r="AA154" s="113">
        <f>SUM(AA124:AA153)</f>
        <v>115071790</v>
      </c>
      <c r="AB154" s="45">
        <f t="shared" si="322"/>
        <v>0</v>
      </c>
      <c r="AC154" s="46"/>
      <c r="AD154" s="45"/>
      <c r="AE154" s="113">
        <f t="shared" ref="AE154:AM154" si="330">SUM(AE124:AE153)</f>
        <v>3841.2852019002376</v>
      </c>
      <c r="AF154" s="113">
        <f t="shared" si="330"/>
        <v>34571.566817102139</v>
      </c>
      <c r="AG154" s="113">
        <f t="shared" si="330"/>
        <v>3841.2852019002376</v>
      </c>
      <c r="AH154" s="113">
        <f t="shared" si="330"/>
        <v>0</v>
      </c>
      <c r="AI154" s="113">
        <f t="shared" si="330"/>
        <v>191530.06363420427</v>
      </c>
      <c r="AJ154" s="113">
        <f t="shared" si="330"/>
        <v>0</v>
      </c>
      <c r="AK154" s="113">
        <f t="shared" si="330"/>
        <v>0</v>
      </c>
      <c r="AL154" s="113">
        <f t="shared" si="330"/>
        <v>0</v>
      </c>
      <c r="AM154" s="113">
        <f t="shared" si="330"/>
        <v>114838005.79914489</v>
      </c>
      <c r="AN154" s="46"/>
      <c r="AO154" s="113">
        <f>SUM(AO124:AO153)</f>
        <v>199212.63403800473</v>
      </c>
      <c r="AP154" s="113">
        <f>SUM(AP124:AP153)</f>
        <v>34571.566817102139</v>
      </c>
      <c r="AQ154" s="113">
        <f>SUM(AQ124:AQ153)</f>
        <v>115071790</v>
      </c>
      <c r="AR154" s="45">
        <f t="shared" si="327"/>
        <v>0</v>
      </c>
      <c r="AS154" s="46"/>
      <c r="AT154" s="46"/>
    </row>
    <row r="155" spans="1:46" x14ac:dyDescent="0.4">
      <c r="A155" s="20">
        <f t="shared" si="328"/>
        <v>147</v>
      </c>
      <c r="E155" s="46"/>
      <c r="F155" s="47"/>
      <c r="G155" s="47"/>
      <c r="H155" s="47"/>
      <c r="I155" s="47"/>
      <c r="J155" s="47"/>
      <c r="K155" s="47"/>
      <c r="L155" s="47"/>
      <c r="M155" s="46"/>
      <c r="N155" s="47"/>
      <c r="O155" s="47"/>
      <c r="P155" s="47"/>
      <c r="Q155" s="47"/>
      <c r="R155" s="47"/>
      <c r="S155" s="47"/>
      <c r="T155" s="47"/>
      <c r="U155" s="47"/>
      <c r="V155" s="47"/>
      <c r="W155" s="47"/>
      <c r="X155" s="46"/>
      <c r="Y155" s="47"/>
      <c r="Z155" s="47"/>
      <c r="AA155" s="47"/>
      <c r="AB155" s="47"/>
      <c r="AC155" s="46"/>
      <c r="AD155" s="47"/>
      <c r="AE155" s="47"/>
      <c r="AF155" s="47"/>
      <c r="AG155" s="47"/>
      <c r="AH155" s="47"/>
      <c r="AI155" s="47"/>
      <c r="AJ155" s="47"/>
      <c r="AK155" s="47"/>
      <c r="AL155" s="47"/>
      <c r="AM155" s="47"/>
      <c r="AN155" s="46"/>
      <c r="AO155" s="47"/>
      <c r="AP155" s="47"/>
      <c r="AQ155" s="47"/>
      <c r="AR155" s="47"/>
      <c r="AS155" s="46"/>
      <c r="AT155" s="46"/>
    </row>
    <row r="156" spans="1:46" x14ac:dyDescent="0.4">
      <c r="A156" s="20">
        <f t="shared" si="328"/>
        <v>148</v>
      </c>
      <c r="B156" s="21" t="s">
        <v>405</v>
      </c>
      <c r="C156" s="21"/>
      <c r="E156" s="46"/>
      <c r="F156" s="47"/>
      <c r="G156" s="47"/>
      <c r="H156" s="47"/>
      <c r="I156" s="47"/>
      <c r="J156" s="47"/>
      <c r="K156" s="47"/>
      <c r="L156" s="47"/>
      <c r="M156" s="46"/>
      <c r="N156" s="47"/>
      <c r="O156" s="47"/>
      <c r="P156" s="47"/>
      <c r="Q156" s="47"/>
      <c r="R156" s="47"/>
      <c r="S156" s="47"/>
      <c r="T156" s="47"/>
      <c r="U156" s="47"/>
      <c r="V156" s="47"/>
      <c r="W156" s="47"/>
      <c r="X156" s="46"/>
      <c r="Y156" s="47"/>
      <c r="Z156" s="47"/>
      <c r="AA156" s="47"/>
      <c r="AB156" s="47"/>
      <c r="AC156" s="46"/>
      <c r="AD156" s="47"/>
      <c r="AE156" s="47"/>
      <c r="AF156" s="47"/>
      <c r="AG156" s="47"/>
      <c r="AH156" s="47"/>
      <c r="AI156" s="47"/>
      <c r="AJ156" s="47"/>
      <c r="AK156" s="47"/>
      <c r="AL156" s="47"/>
      <c r="AM156" s="47"/>
      <c r="AN156" s="46"/>
      <c r="AO156" s="47"/>
      <c r="AP156" s="47"/>
      <c r="AQ156" s="47"/>
      <c r="AR156" s="47"/>
      <c r="AS156" s="46"/>
      <c r="AT156" s="46"/>
    </row>
    <row r="157" spans="1:46" x14ac:dyDescent="0.4">
      <c r="A157" s="20">
        <f t="shared" si="328"/>
        <v>149</v>
      </c>
      <c r="B157" s="6">
        <v>568</v>
      </c>
      <c r="C157" t="s">
        <v>268</v>
      </c>
      <c r="D157" t="s">
        <v>297</v>
      </c>
      <c r="E157" s="15">
        <f>'Form 1 WP'!W169-Expenses!E158</f>
        <v>0</v>
      </c>
      <c r="F157" s="7">
        <v>101</v>
      </c>
      <c r="G157" s="7">
        <f>VLOOKUP($F157,AF!$B$43:$M$84,G$9)*$E157</f>
        <v>0</v>
      </c>
      <c r="H157" s="7">
        <f>VLOOKUP($F157,AF!$B$43:$M$84,H$9)*$E157</f>
        <v>0</v>
      </c>
      <c r="I157" s="7">
        <f>VLOOKUP($F157,AF!$B$43:$M$84,I$9)*$E157</f>
        <v>0</v>
      </c>
      <c r="J157" s="7">
        <f>VLOOKUP($F157,AF!$B$43:$M$84,J$9)*$E157</f>
        <v>0</v>
      </c>
      <c r="K157" s="7">
        <f t="shared" ref="K157" si="331">E157-SUM(G157:J157)</f>
        <v>0</v>
      </c>
      <c r="L157" s="45">
        <f t="shared" ref="L157:L177" si="332">$E157-SUM(G157:K157)</f>
        <v>0</v>
      </c>
      <c r="M157" s="46"/>
      <c r="N157" s="7">
        <v>206</v>
      </c>
      <c r="O157" s="7">
        <f>VLOOKUP($N157,AF!$B$43:$M$84,O$9)*$G157</f>
        <v>0</v>
      </c>
      <c r="P157" s="7">
        <f>VLOOKUP($N157,AF!$B$43:$M$84,P$9)*$G157</f>
        <v>0</v>
      </c>
      <c r="Q157" s="7">
        <f>VLOOKUP($N157,AF!$B$43:$M$84,Q$9)*$H157</f>
        <v>0</v>
      </c>
      <c r="R157" s="7">
        <f>VLOOKUP($N157,AF!$B$43:$M$84,R$9)*$H157</f>
        <v>0</v>
      </c>
      <c r="S157" s="7">
        <f>VLOOKUP($N157,AF!$B$43:$M$84,S$9)*$I157</f>
        <v>0</v>
      </c>
      <c r="T157" s="7">
        <f>VLOOKUP($N157,AF!$B$43:$M$84,T$9)*$I157</f>
        <v>0</v>
      </c>
      <c r="U157" s="7">
        <f>VLOOKUP($N157,AF!$B$43:$M$84,U$9)*$J157</f>
        <v>0</v>
      </c>
      <c r="V157" s="7">
        <f>VLOOKUP($N157,AF!$B$43:$M$84,V$9)*$J157</f>
        <v>0</v>
      </c>
      <c r="W157" s="7">
        <f t="shared" ref="W157:W176" si="333">E157-SUM(O157:V157)</f>
        <v>0</v>
      </c>
      <c r="X157" s="46"/>
      <c r="Y157" s="7">
        <f t="shared" ref="Y157:Y176" si="334">+O157+Q157+S157+U157</f>
        <v>0</v>
      </c>
      <c r="Z157" s="7">
        <f t="shared" ref="Z157:Z176" si="335">+P157+R157+T157+V157</f>
        <v>0</v>
      </c>
      <c r="AA157" s="7">
        <f t="shared" ref="AA157:AA176" si="336">+Z157+Y157+W157</f>
        <v>0</v>
      </c>
      <c r="AB157" s="45">
        <f t="shared" ref="AB157:AB177" si="337">$E157-AA157</f>
        <v>0</v>
      </c>
      <c r="AC157" s="46"/>
      <c r="AD157" s="45">
        <v>300</v>
      </c>
      <c r="AE157" s="7">
        <f>VLOOKUP($AD157,AF!$B$43:$M$84,AE$9)*$O157</f>
        <v>0</v>
      </c>
      <c r="AF157" s="7">
        <f>VLOOKUP($AD157,AF!$B$43:$M$84,AF$9)*$P157</f>
        <v>0</v>
      </c>
      <c r="AG157" s="7">
        <f>VLOOKUP($AD157,AF!$B$43:$M$84,AG$9)*$Q157</f>
        <v>0</v>
      </c>
      <c r="AH157" s="7">
        <f>VLOOKUP($AD157,AF!$B$43:$M$84,AH$9)*$R157</f>
        <v>0</v>
      </c>
      <c r="AI157" s="7">
        <f>VLOOKUP($AD157,AF!$B$43:$M$84,AI$9)*$S157</f>
        <v>0</v>
      </c>
      <c r="AJ157" s="7">
        <f>VLOOKUP($AD157,AF!$B$43:$M$84,AJ$9)*$T157</f>
        <v>0</v>
      </c>
      <c r="AK157" s="7">
        <f>VLOOKUP($AD157,AF!$B$43:$M$84,AK$9)*$U157</f>
        <v>0</v>
      </c>
      <c r="AL157" s="7">
        <f>VLOOKUP($AD157,AF!$B$43:$M$84,AL$9)*$V157</f>
        <v>0</v>
      </c>
      <c r="AM157" s="7">
        <f t="shared" ref="AM157:AM176" si="338">E157-SUM(AE157:AL157)</f>
        <v>0</v>
      </c>
      <c r="AN157" s="46"/>
      <c r="AO157" s="7">
        <f t="shared" ref="AO157:AO176" si="339">+AE157+AG157+AI157+AK157</f>
        <v>0</v>
      </c>
      <c r="AP157" s="7">
        <f t="shared" ref="AP157:AP176" si="340">+AF157+AH157+AJ157+AL157</f>
        <v>0</v>
      </c>
      <c r="AQ157" s="7">
        <f t="shared" ref="AQ157:AQ176" si="341">+AP157+AO157+AM157</f>
        <v>0</v>
      </c>
      <c r="AR157" s="45">
        <f t="shared" ref="AR157:AR177" si="342">$E157-AQ157</f>
        <v>0</v>
      </c>
      <c r="AS157" s="46"/>
      <c r="AT157" s="46"/>
    </row>
    <row r="158" spans="1:46" x14ac:dyDescent="0.4">
      <c r="A158" s="20">
        <f t="shared" si="328"/>
        <v>150</v>
      </c>
      <c r="B158" s="6" t="s">
        <v>604</v>
      </c>
      <c r="C158" s="6" t="s">
        <v>605</v>
      </c>
      <c r="E158" s="15">
        <f>SUM(G158:K158)</f>
        <v>0</v>
      </c>
      <c r="F158" s="7">
        <v>100</v>
      </c>
      <c r="G158" s="114"/>
      <c r="H158" s="114"/>
      <c r="I158" s="114"/>
      <c r="J158" s="114"/>
      <c r="K158" s="114"/>
      <c r="L158" s="45">
        <f t="shared" si="332"/>
        <v>0</v>
      </c>
      <c r="M158" s="46"/>
      <c r="N158" s="7">
        <v>202</v>
      </c>
      <c r="O158" s="7">
        <f>VLOOKUP($N158,AF!$B$43:$M$84,O$9)*$G158</f>
        <v>0</v>
      </c>
      <c r="P158" s="7">
        <f>VLOOKUP($N158,AF!$B$43:$M$84,P$9)*$G158</f>
        <v>0</v>
      </c>
      <c r="Q158" s="7">
        <f>VLOOKUP($N158,AF!$B$43:$M$84,Q$9)*$H158</f>
        <v>0</v>
      </c>
      <c r="R158" s="7">
        <f>VLOOKUP($N158,AF!$B$43:$M$84,R$9)*$H158</f>
        <v>0</v>
      </c>
      <c r="S158" s="7">
        <f>VLOOKUP($N158,AF!$B$43:$M$84,S$9)*$I158</f>
        <v>0</v>
      </c>
      <c r="T158" s="7">
        <f>VLOOKUP($N158,AF!$B$43:$M$84,T$9)*$I158</f>
        <v>0</v>
      </c>
      <c r="U158" s="7">
        <f>VLOOKUP($N158,AF!$B$43:$M$84,U$9)*$J158</f>
        <v>0</v>
      </c>
      <c r="V158" s="7">
        <f>VLOOKUP($N158,AF!$B$43:$M$84,V$9)*$J158</f>
        <v>0</v>
      </c>
      <c r="W158" s="7">
        <f t="shared" si="333"/>
        <v>0</v>
      </c>
      <c r="X158" s="46"/>
      <c r="Y158" s="7">
        <f t="shared" si="334"/>
        <v>0</v>
      </c>
      <c r="Z158" s="7">
        <f t="shared" si="335"/>
        <v>0</v>
      </c>
      <c r="AA158" s="7">
        <f t="shared" si="336"/>
        <v>0</v>
      </c>
      <c r="AB158" s="45">
        <f t="shared" si="337"/>
        <v>0</v>
      </c>
      <c r="AC158" s="46"/>
      <c r="AD158" s="45">
        <v>300</v>
      </c>
      <c r="AE158" s="7">
        <f>VLOOKUP($AD158,AF!$B$43:$M$84,AE$9)*$O158</f>
        <v>0</v>
      </c>
      <c r="AF158" s="7">
        <f>VLOOKUP($AD158,AF!$B$43:$M$84,AF$9)*$P158</f>
        <v>0</v>
      </c>
      <c r="AG158" s="7">
        <f>VLOOKUP($AD158,AF!$B$43:$M$84,AG$9)*$Q158</f>
        <v>0</v>
      </c>
      <c r="AH158" s="7">
        <f>VLOOKUP($AD158,AF!$B$43:$M$84,AH$9)*$R158</f>
        <v>0</v>
      </c>
      <c r="AI158" s="7">
        <f>VLOOKUP($AD158,AF!$B$43:$M$84,AI$9)*$S158</f>
        <v>0</v>
      </c>
      <c r="AJ158" s="7">
        <f>VLOOKUP($AD158,AF!$B$43:$M$84,AJ$9)*$T158</f>
        <v>0</v>
      </c>
      <c r="AK158" s="7">
        <f>VLOOKUP($AD158,AF!$B$43:$M$84,AK$9)*$U158</f>
        <v>0</v>
      </c>
      <c r="AL158" s="7">
        <f>VLOOKUP($AD158,AF!$B$43:$M$84,AL$9)*$V158</f>
        <v>0</v>
      </c>
      <c r="AM158" s="7">
        <f t="shared" si="338"/>
        <v>0</v>
      </c>
      <c r="AN158" s="46"/>
      <c r="AO158" s="7">
        <f t="shared" si="339"/>
        <v>0</v>
      </c>
      <c r="AP158" s="7">
        <f t="shared" si="340"/>
        <v>0</v>
      </c>
      <c r="AQ158" s="7">
        <f t="shared" si="341"/>
        <v>0</v>
      </c>
      <c r="AR158" s="45">
        <f t="shared" si="342"/>
        <v>0</v>
      </c>
      <c r="AS158" s="46"/>
      <c r="AT158" s="46"/>
    </row>
    <row r="159" spans="1:46" x14ac:dyDescent="0.4">
      <c r="A159" s="20">
        <f t="shared" si="328"/>
        <v>151</v>
      </c>
      <c r="B159" s="6">
        <v>569</v>
      </c>
      <c r="C159" t="s">
        <v>270</v>
      </c>
      <c r="D159" t="s">
        <v>385</v>
      </c>
      <c r="E159" s="15">
        <f>'Form 1 WP'!W170-Expenses!E160</f>
        <v>1903</v>
      </c>
      <c r="F159" s="7">
        <v>101</v>
      </c>
      <c r="G159" s="7">
        <f>VLOOKUP($F159,AF!$B$43:$M$84,G$9)*$E159</f>
        <v>0</v>
      </c>
      <c r="H159" s="7">
        <f>VLOOKUP($F159,AF!$B$43:$M$84,H$9)*$E159</f>
        <v>0</v>
      </c>
      <c r="I159" s="7">
        <f>VLOOKUP($F159,AF!$B$43:$M$84,I$9)*$E159</f>
        <v>0</v>
      </c>
      <c r="J159" s="7">
        <f>VLOOKUP($F159,AF!$B$43:$M$84,J$9)*$E159</f>
        <v>0</v>
      </c>
      <c r="K159" s="7">
        <f t="shared" ref="K159" si="343">E159-SUM(G159:J159)</f>
        <v>1903</v>
      </c>
      <c r="L159" s="45">
        <f t="shared" si="332"/>
        <v>0</v>
      </c>
      <c r="M159" s="46"/>
      <c r="N159" s="7">
        <v>206</v>
      </c>
      <c r="O159" s="7">
        <f>VLOOKUP($N159,AF!$B$43:$M$84,O$9)*$G159</f>
        <v>0</v>
      </c>
      <c r="P159" s="7">
        <f>VLOOKUP($N159,AF!$B$43:$M$84,P$9)*$G159</f>
        <v>0</v>
      </c>
      <c r="Q159" s="7">
        <f>VLOOKUP($N159,AF!$B$43:$M$84,Q$9)*$H159</f>
        <v>0</v>
      </c>
      <c r="R159" s="7">
        <f>VLOOKUP($N159,AF!$B$43:$M$84,R$9)*$H159</f>
        <v>0</v>
      </c>
      <c r="S159" s="7">
        <f>VLOOKUP($N159,AF!$B$43:$M$84,S$9)*$I159</f>
        <v>0</v>
      </c>
      <c r="T159" s="7">
        <f>VLOOKUP($N159,AF!$B$43:$M$84,T$9)*$I159</f>
        <v>0</v>
      </c>
      <c r="U159" s="7">
        <f>VLOOKUP($N159,AF!$B$43:$M$84,U$9)*$J159</f>
        <v>0</v>
      </c>
      <c r="V159" s="7">
        <f>VLOOKUP($N159,AF!$B$43:$M$84,V$9)*$J159</f>
        <v>0</v>
      </c>
      <c r="W159" s="7">
        <f t="shared" si="333"/>
        <v>1903</v>
      </c>
      <c r="X159" s="46"/>
      <c r="Y159" s="7">
        <f t="shared" si="334"/>
        <v>0</v>
      </c>
      <c r="Z159" s="7">
        <f t="shared" si="335"/>
        <v>0</v>
      </c>
      <c r="AA159" s="7">
        <f t="shared" si="336"/>
        <v>1903</v>
      </c>
      <c r="AB159" s="45">
        <f t="shared" si="337"/>
        <v>0</v>
      </c>
      <c r="AC159" s="46"/>
      <c r="AD159" s="45">
        <v>300</v>
      </c>
      <c r="AE159" s="7">
        <f>VLOOKUP($AD159,AF!$B$43:$M$84,AE$9)*$O159</f>
        <v>0</v>
      </c>
      <c r="AF159" s="7">
        <f>VLOOKUP($AD159,AF!$B$43:$M$84,AF$9)*$P159</f>
        <v>0</v>
      </c>
      <c r="AG159" s="7">
        <f>VLOOKUP($AD159,AF!$B$43:$M$84,AG$9)*$Q159</f>
        <v>0</v>
      </c>
      <c r="AH159" s="7">
        <f>VLOOKUP($AD159,AF!$B$43:$M$84,AH$9)*$R159</f>
        <v>0</v>
      </c>
      <c r="AI159" s="7">
        <f>VLOOKUP($AD159,AF!$B$43:$M$84,AI$9)*$S159</f>
        <v>0</v>
      </c>
      <c r="AJ159" s="7">
        <f>VLOOKUP($AD159,AF!$B$43:$M$84,AJ$9)*$T159</f>
        <v>0</v>
      </c>
      <c r="AK159" s="7">
        <f>VLOOKUP($AD159,AF!$B$43:$M$84,AK$9)*$U159</f>
        <v>0</v>
      </c>
      <c r="AL159" s="7">
        <f>VLOOKUP($AD159,AF!$B$43:$M$84,AL$9)*$V159</f>
        <v>0</v>
      </c>
      <c r="AM159" s="7">
        <f t="shared" si="338"/>
        <v>1903</v>
      </c>
      <c r="AN159" s="46"/>
      <c r="AO159" s="7">
        <f t="shared" si="339"/>
        <v>0</v>
      </c>
      <c r="AP159" s="7">
        <f t="shared" si="340"/>
        <v>0</v>
      </c>
      <c r="AQ159" s="7">
        <f t="shared" si="341"/>
        <v>1903</v>
      </c>
      <c r="AR159" s="45">
        <f t="shared" si="342"/>
        <v>0</v>
      </c>
      <c r="AS159" s="46"/>
      <c r="AT159" s="46"/>
    </row>
    <row r="160" spans="1:46" x14ac:dyDescent="0.4">
      <c r="A160" s="20">
        <f t="shared" si="328"/>
        <v>152</v>
      </c>
      <c r="B160" s="6" t="s">
        <v>606</v>
      </c>
      <c r="C160" s="6" t="s">
        <v>607</v>
      </c>
      <c r="E160" s="15">
        <f>SUM(G160:K160)</f>
        <v>0</v>
      </c>
      <c r="F160" s="7">
        <v>100</v>
      </c>
      <c r="G160" s="114"/>
      <c r="H160" s="114"/>
      <c r="I160" s="114"/>
      <c r="J160" s="114"/>
      <c r="K160" s="114"/>
      <c r="L160" s="45">
        <f t="shared" si="332"/>
        <v>0</v>
      </c>
      <c r="M160" s="46"/>
      <c r="N160" s="7">
        <v>202</v>
      </c>
      <c r="O160" s="7">
        <f>VLOOKUP($N160,AF!$B$43:$M$84,O$9)*$G160</f>
        <v>0</v>
      </c>
      <c r="P160" s="7">
        <f>VLOOKUP($N160,AF!$B$43:$M$84,P$9)*$G160</f>
        <v>0</v>
      </c>
      <c r="Q160" s="7">
        <f>VLOOKUP($N160,AF!$B$43:$M$84,Q$9)*$H160</f>
        <v>0</v>
      </c>
      <c r="R160" s="7">
        <f>VLOOKUP($N160,AF!$B$43:$M$84,R$9)*$H160</f>
        <v>0</v>
      </c>
      <c r="S160" s="7">
        <f>VLOOKUP($N160,AF!$B$43:$M$84,S$9)*$I160</f>
        <v>0</v>
      </c>
      <c r="T160" s="7">
        <f>VLOOKUP($N160,AF!$B$43:$M$84,T$9)*$I160</f>
        <v>0</v>
      </c>
      <c r="U160" s="7">
        <f>VLOOKUP($N160,AF!$B$43:$M$84,U$9)*$J160</f>
        <v>0</v>
      </c>
      <c r="V160" s="7">
        <f>VLOOKUP($N160,AF!$B$43:$M$84,V$9)*$J160</f>
        <v>0</v>
      </c>
      <c r="W160" s="7">
        <f t="shared" si="333"/>
        <v>0</v>
      </c>
      <c r="X160" s="46"/>
      <c r="Y160" s="7">
        <f t="shared" si="334"/>
        <v>0</v>
      </c>
      <c r="Z160" s="7">
        <f t="shared" si="335"/>
        <v>0</v>
      </c>
      <c r="AA160" s="7">
        <f t="shared" si="336"/>
        <v>0</v>
      </c>
      <c r="AB160" s="45">
        <f t="shared" si="337"/>
        <v>0</v>
      </c>
      <c r="AC160" s="46"/>
      <c r="AD160" s="45">
        <v>300</v>
      </c>
      <c r="AE160" s="7">
        <f>VLOOKUP($AD160,AF!$B$43:$M$84,AE$9)*$O160</f>
        <v>0</v>
      </c>
      <c r="AF160" s="7">
        <f>VLOOKUP($AD160,AF!$B$43:$M$84,AF$9)*$P160</f>
        <v>0</v>
      </c>
      <c r="AG160" s="7">
        <f>VLOOKUP($AD160,AF!$B$43:$M$84,AG$9)*$Q160</f>
        <v>0</v>
      </c>
      <c r="AH160" s="7">
        <f>VLOOKUP($AD160,AF!$B$43:$M$84,AH$9)*$R160</f>
        <v>0</v>
      </c>
      <c r="AI160" s="7">
        <f>VLOOKUP($AD160,AF!$B$43:$M$84,AI$9)*$S160</f>
        <v>0</v>
      </c>
      <c r="AJ160" s="7">
        <f>VLOOKUP($AD160,AF!$B$43:$M$84,AJ$9)*$T160</f>
        <v>0</v>
      </c>
      <c r="AK160" s="7">
        <f>VLOOKUP($AD160,AF!$B$43:$M$84,AK$9)*$U160</f>
        <v>0</v>
      </c>
      <c r="AL160" s="7">
        <f>VLOOKUP($AD160,AF!$B$43:$M$84,AL$9)*$V160</f>
        <v>0</v>
      </c>
      <c r="AM160" s="7">
        <f t="shared" si="338"/>
        <v>0</v>
      </c>
      <c r="AN160" s="46"/>
      <c r="AO160" s="7">
        <f t="shared" si="339"/>
        <v>0</v>
      </c>
      <c r="AP160" s="7">
        <f t="shared" si="340"/>
        <v>0</v>
      </c>
      <c r="AQ160" s="7">
        <f t="shared" si="341"/>
        <v>0</v>
      </c>
      <c r="AR160" s="45">
        <f t="shared" si="342"/>
        <v>0</v>
      </c>
      <c r="AS160" s="46"/>
      <c r="AT160" s="46"/>
    </row>
    <row r="161" spans="1:46" x14ac:dyDescent="0.4">
      <c r="A161" s="20">
        <f t="shared" si="328"/>
        <v>153</v>
      </c>
      <c r="B161" s="6">
        <v>569.1</v>
      </c>
      <c r="C161" t="s">
        <v>381</v>
      </c>
      <c r="D161" t="s">
        <v>386</v>
      </c>
      <c r="E161" s="15">
        <f>'Form 1 WP'!W171-Expenses!E162</f>
        <v>0</v>
      </c>
      <c r="F161" s="7">
        <v>101</v>
      </c>
      <c r="G161" s="7">
        <f>VLOOKUP($F161,AF!$B$43:$M$84,G$9)*$E161</f>
        <v>0</v>
      </c>
      <c r="H161" s="7">
        <f>VLOOKUP($F161,AF!$B$43:$M$84,H$9)*$E161</f>
        <v>0</v>
      </c>
      <c r="I161" s="7">
        <f>VLOOKUP($F161,AF!$B$43:$M$84,I$9)*$E161</f>
        <v>0</v>
      </c>
      <c r="J161" s="7">
        <f>VLOOKUP($F161,AF!$B$43:$M$84,J$9)*$E161</f>
        <v>0</v>
      </c>
      <c r="K161" s="7">
        <f t="shared" ref="K161" si="344">E161-SUM(G161:J161)</f>
        <v>0</v>
      </c>
      <c r="L161" s="45">
        <f t="shared" si="332"/>
        <v>0</v>
      </c>
      <c r="M161" s="46"/>
      <c r="N161" s="7">
        <v>206</v>
      </c>
      <c r="O161" s="7">
        <f>VLOOKUP($N161,AF!$B$43:$M$84,O$9)*$G161</f>
        <v>0</v>
      </c>
      <c r="P161" s="7">
        <f>VLOOKUP($N161,AF!$B$43:$M$84,P$9)*$G161</f>
        <v>0</v>
      </c>
      <c r="Q161" s="7">
        <f>VLOOKUP($N161,AF!$B$43:$M$84,Q$9)*$H161</f>
        <v>0</v>
      </c>
      <c r="R161" s="7">
        <f>VLOOKUP($N161,AF!$B$43:$M$84,R$9)*$H161</f>
        <v>0</v>
      </c>
      <c r="S161" s="7">
        <f>VLOOKUP($N161,AF!$B$43:$M$84,S$9)*$I161</f>
        <v>0</v>
      </c>
      <c r="T161" s="7">
        <f>VLOOKUP($N161,AF!$B$43:$M$84,T$9)*$I161</f>
        <v>0</v>
      </c>
      <c r="U161" s="7">
        <f>VLOOKUP($N161,AF!$B$43:$M$84,U$9)*$J161</f>
        <v>0</v>
      </c>
      <c r="V161" s="7">
        <f>VLOOKUP($N161,AF!$B$43:$M$84,V$9)*$J161</f>
        <v>0</v>
      </c>
      <c r="W161" s="7">
        <f t="shared" si="333"/>
        <v>0</v>
      </c>
      <c r="X161" s="46"/>
      <c r="Y161" s="7">
        <f t="shared" si="334"/>
        <v>0</v>
      </c>
      <c r="Z161" s="7">
        <f t="shared" si="335"/>
        <v>0</v>
      </c>
      <c r="AA161" s="7">
        <f t="shared" si="336"/>
        <v>0</v>
      </c>
      <c r="AB161" s="45">
        <f t="shared" si="337"/>
        <v>0</v>
      </c>
      <c r="AC161" s="46"/>
      <c r="AD161" s="45">
        <v>300</v>
      </c>
      <c r="AE161" s="7">
        <f>VLOOKUP($AD161,AF!$B$43:$M$84,AE$9)*$O161</f>
        <v>0</v>
      </c>
      <c r="AF161" s="7">
        <f>VLOOKUP($AD161,AF!$B$43:$M$84,AF$9)*$P161</f>
        <v>0</v>
      </c>
      <c r="AG161" s="7">
        <f>VLOOKUP($AD161,AF!$B$43:$M$84,AG$9)*$Q161</f>
        <v>0</v>
      </c>
      <c r="AH161" s="7">
        <f>VLOOKUP($AD161,AF!$B$43:$M$84,AH$9)*$R161</f>
        <v>0</v>
      </c>
      <c r="AI161" s="7">
        <f>VLOOKUP($AD161,AF!$B$43:$M$84,AI$9)*$S161</f>
        <v>0</v>
      </c>
      <c r="AJ161" s="7">
        <f>VLOOKUP($AD161,AF!$B$43:$M$84,AJ$9)*$T161</f>
        <v>0</v>
      </c>
      <c r="AK161" s="7">
        <f>VLOOKUP($AD161,AF!$B$43:$M$84,AK$9)*$U161</f>
        <v>0</v>
      </c>
      <c r="AL161" s="7">
        <f>VLOOKUP($AD161,AF!$B$43:$M$84,AL$9)*$V161</f>
        <v>0</v>
      </c>
      <c r="AM161" s="7">
        <f t="shared" si="338"/>
        <v>0</v>
      </c>
      <c r="AN161" s="46"/>
      <c r="AO161" s="7">
        <f t="shared" si="339"/>
        <v>0</v>
      </c>
      <c r="AP161" s="7">
        <f t="shared" si="340"/>
        <v>0</v>
      </c>
      <c r="AQ161" s="7">
        <f t="shared" si="341"/>
        <v>0</v>
      </c>
      <c r="AR161" s="45">
        <f t="shared" si="342"/>
        <v>0</v>
      </c>
      <c r="AS161" s="46"/>
      <c r="AT161" s="46"/>
    </row>
    <row r="162" spans="1:46" x14ac:dyDescent="0.4">
      <c r="A162" s="20">
        <f t="shared" si="328"/>
        <v>154</v>
      </c>
      <c r="B162" s="6" t="s">
        <v>608</v>
      </c>
      <c r="C162" s="6" t="s">
        <v>609</v>
      </c>
      <c r="E162" s="15">
        <f>SUM(G162:K162)</f>
        <v>0</v>
      </c>
      <c r="F162" s="7">
        <v>100</v>
      </c>
      <c r="G162" s="114"/>
      <c r="H162" s="114"/>
      <c r="I162" s="114"/>
      <c r="J162" s="114"/>
      <c r="K162" s="114"/>
      <c r="L162" s="45">
        <f t="shared" si="332"/>
        <v>0</v>
      </c>
      <c r="M162" s="46"/>
      <c r="N162" s="7">
        <v>202</v>
      </c>
      <c r="O162" s="7">
        <f>VLOOKUP($N162,AF!$B$43:$M$84,O$9)*$G162</f>
        <v>0</v>
      </c>
      <c r="P162" s="7">
        <f>VLOOKUP($N162,AF!$B$43:$M$84,P$9)*$G162</f>
        <v>0</v>
      </c>
      <c r="Q162" s="7">
        <f>VLOOKUP($N162,AF!$B$43:$M$84,Q$9)*$H162</f>
        <v>0</v>
      </c>
      <c r="R162" s="7">
        <f>VLOOKUP($N162,AF!$B$43:$M$84,R$9)*$H162</f>
        <v>0</v>
      </c>
      <c r="S162" s="7">
        <f>VLOOKUP($N162,AF!$B$43:$M$84,S$9)*$I162</f>
        <v>0</v>
      </c>
      <c r="T162" s="7">
        <f>VLOOKUP($N162,AF!$B$43:$M$84,T$9)*$I162</f>
        <v>0</v>
      </c>
      <c r="U162" s="7">
        <f>VLOOKUP($N162,AF!$B$43:$M$84,U$9)*$J162</f>
        <v>0</v>
      </c>
      <c r="V162" s="7">
        <f>VLOOKUP($N162,AF!$B$43:$M$84,V$9)*$J162</f>
        <v>0</v>
      </c>
      <c r="W162" s="7">
        <f t="shared" si="333"/>
        <v>0</v>
      </c>
      <c r="X162" s="46"/>
      <c r="Y162" s="7">
        <f t="shared" si="334"/>
        <v>0</v>
      </c>
      <c r="Z162" s="7">
        <f t="shared" si="335"/>
        <v>0</v>
      </c>
      <c r="AA162" s="7">
        <f t="shared" si="336"/>
        <v>0</v>
      </c>
      <c r="AB162" s="45">
        <f t="shared" si="337"/>
        <v>0</v>
      </c>
      <c r="AC162" s="46"/>
      <c r="AD162" s="45">
        <v>300</v>
      </c>
      <c r="AE162" s="7">
        <f>VLOOKUP($AD162,AF!$B$43:$M$84,AE$9)*$O162</f>
        <v>0</v>
      </c>
      <c r="AF162" s="7">
        <f>VLOOKUP($AD162,AF!$B$43:$M$84,AF$9)*$P162</f>
        <v>0</v>
      </c>
      <c r="AG162" s="7">
        <f>VLOOKUP($AD162,AF!$B$43:$M$84,AG$9)*$Q162</f>
        <v>0</v>
      </c>
      <c r="AH162" s="7">
        <f>VLOOKUP($AD162,AF!$B$43:$M$84,AH$9)*$R162</f>
        <v>0</v>
      </c>
      <c r="AI162" s="7">
        <f>VLOOKUP($AD162,AF!$B$43:$M$84,AI$9)*$S162</f>
        <v>0</v>
      </c>
      <c r="AJ162" s="7">
        <f>VLOOKUP($AD162,AF!$B$43:$M$84,AJ$9)*$T162</f>
        <v>0</v>
      </c>
      <c r="AK162" s="7">
        <f>VLOOKUP($AD162,AF!$B$43:$M$84,AK$9)*$U162</f>
        <v>0</v>
      </c>
      <c r="AL162" s="7">
        <f>VLOOKUP($AD162,AF!$B$43:$M$84,AL$9)*$V162</f>
        <v>0</v>
      </c>
      <c r="AM162" s="7">
        <f t="shared" si="338"/>
        <v>0</v>
      </c>
      <c r="AN162" s="46"/>
      <c r="AO162" s="7">
        <f t="shared" si="339"/>
        <v>0</v>
      </c>
      <c r="AP162" s="7">
        <f t="shared" si="340"/>
        <v>0</v>
      </c>
      <c r="AQ162" s="7">
        <f t="shared" si="341"/>
        <v>0</v>
      </c>
      <c r="AR162" s="45">
        <f t="shared" si="342"/>
        <v>0</v>
      </c>
      <c r="AS162" s="46"/>
      <c r="AT162" s="46"/>
    </row>
    <row r="163" spans="1:46" x14ac:dyDescent="0.4">
      <c r="A163" s="20">
        <f t="shared" si="328"/>
        <v>155</v>
      </c>
      <c r="B163" s="6">
        <v>569.20000000000005</v>
      </c>
      <c r="C163" t="s">
        <v>382</v>
      </c>
      <c r="D163" t="s">
        <v>387</v>
      </c>
      <c r="E163" s="15">
        <f>'Form 1 WP'!W172-Expenses!E164</f>
        <v>23913</v>
      </c>
      <c r="F163" s="7">
        <v>101</v>
      </c>
      <c r="G163" s="7">
        <f>VLOOKUP($F163,AF!$B$43:$M$84,G$9)*$E163</f>
        <v>0</v>
      </c>
      <c r="H163" s="7">
        <f>VLOOKUP($F163,AF!$B$43:$M$84,H$9)*$E163</f>
        <v>0</v>
      </c>
      <c r="I163" s="7">
        <f>VLOOKUP($F163,AF!$B$43:$M$84,I$9)*$E163</f>
        <v>0</v>
      </c>
      <c r="J163" s="7">
        <f>VLOOKUP($F163,AF!$B$43:$M$84,J$9)*$E163</f>
        <v>0</v>
      </c>
      <c r="K163" s="7">
        <f t="shared" ref="K163" si="345">E163-SUM(G163:J163)</f>
        <v>23913</v>
      </c>
      <c r="L163" s="45">
        <f t="shared" si="332"/>
        <v>0</v>
      </c>
      <c r="M163" s="46"/>
      <c r="N163" s="7">
        <v>206</v>
      </c>
      <c r="O163" s="7">
        <f>VLOOKUP($N163,AF!$B$43:$M$84,O$9)*$G163</f>
        <v>0</v>
      </c>
      <c r="P163" s="7">
        <f>VLOOKUP($N163,AF!$B$43:$M$84,P$9)*$G163</f>
        <v>0</v>
      </c>
      <c r="Q163" s="7">
        <f>VLOOKUP($N163,AF!$B$43:$M$84,Q$9)*$H163</f>
        <v>0</v>
      </c>
      <c r="R163" s="7">
        <f>VLOOKUP($N163,AF!$B$43:$M$84,R$9)*$H163</f>
        <v>0</v>
      </c>
      <c r="S163" s="7">
        <f>VLOOKUP($N163,AF!$B$43:$M$84,S$9)*$I163</f>
        <v>0</v>
      </c>
      <c r="T163" s="7">
        <f>VLOOKUP($N163,AF!$B$43:$M$84,T$9)*$I163</f>
        <v>0</v>
      </c>
      <c r="U163" s="7">
        <f>VLOOKUP($N163,AF!$B$43:$M$84,U$9)*$J163</f>
        <v>0</v>
      </c>
      <c r="V163" s="7">
        <f>VLOOKUP($N163,AF!$B$43:$M$84,V$9)*$J163</f>
        <v>0</v>
      </c>
      <c r="W163" s="7">
        <f t="shared" si="333"/>
        <v>23913</v>
      </c>
      <c r="X163" s="46"/>
      <c r="Y163" s="7">
        <f t="shared" si="334"/>
        <v>0</v>
      </c>
      <c r="Z163" s="7">
        <f t="shared" si="335"/>
        <v>0</v>
      </c>
      <c r="AA163" s="7">
        <f t="shared" si="336"/>
        <v>23913</v>
      </c>
      <c r="AB163" s="45">
        <f t="shared" si="337"/>
        <v>0</v>
      </c>
      <c r="AC163" s="46"/>
      <c r="AD163" s="45">
        <v>300</v>
      </c>
      <c r="AE163" s="7">
        <f>VLOOKUP($AD163,AF!$B$43:$M$84,AE$9)*$O163</f>
        <v>0</v>
      </c>
      <c r="AF163" s="7">
        <f>VLOOKUP($AD163,AF!$B$43:$M$84,AF$9)*$P163</f>
        <v>0</v>
      </c>
      <c r="AG163" s="7">
        <f>VLOOKUP($AD163,AF!$B$43:$M$84,AG$9)*$Q163</f>
        <v>0</v>
      </c>
      <c r="AH163" s="7">
        <f>VLOOKUP($AD163,AF!$B$43:$M$84,AH$9)*$R163</f>
        <v>0</v>
      </c>
      <c r="AI163" s="7">
        <f>VLOOKUP($AD163,AF!$B$43:$M$84,AI$9)*$S163</f>
        <v>0</v>
      </c>
      <c r="AJ163" s="7">
        <f>VLOOKUP($AD163,AF!$B$43:$M$84,AJ$9)*$T163</f>
        <v>0</v>
      </c>
      <c r="AK163" s="7">
        <f>VLOOKUP($AD163,AF!$B$43:$M$84,AK$9)*$U163</f>
        <v>0</v>
      </c>
      <c r="AL163" s="7">
        <f>VLOOKUP($AD163,AF!$B$43:$M$84,AL$9)*$V163</f>
        <v>0</v>
      </c>
      <c r="AM163" s="7">
        <f t="shared" si="338"/>
        <v>23913</v>
      </c>
      <c r="AN163" s="46"/>
      <c r="AO163" s="7">
        <f t="shared" si="339"/>
        <v>0</v>
      </c>
      <c r="AP163" s="7">
        <f t="shared" si="340"/>
        <v>0</v>
      </c>
      <c r="AQ163" s="7">
        <f t="shared" si="341"/>
        <v>23913</v>
      </c>
      <c r="AR163" s="45">
        <f t="shared" si="342"/>
        <v>0</v>
      </c>
      <c r="AS163" s="46"/>
      <c r="AT163" s="46"/>
    </row>
    <row r="164" spans="1:46" x14ac:dyDescent="0.4">
      <c r="A164" s="20">
        <f t="shared" si="328"/>
        <v>156</v>
      </c>
      <c r="B164" s="6" t="s">
        <v>610</v>
      </c>
      <c r="C164" s="6" t="s">
        <v>611</v>
      </c>
      <c r="E164" s="15">
        <f>SUM(G164:K164)</f>
        <v>0</v>
      </c>
      <c r="F164" s="7">
        <v>100</v>
      </c>
      <c r="G164" s="114"/>
      <c r="H164" s="114"/>
      <c r="I164" s="114"/>
      <c r="J164" s="114"/>
      <c r="K164" s="114"/>
      <c r="L164" s="45">
        <f t="shared" si="332"/>
        <v>0</v>
      </c>
      <c r="M164" s="46"/>
      <c r="N164" s="7">
        <v>202</v>
      </c>
      <c r="O164" s="7">
        <f>VLOOKUP($N164,AF!$B$43:$M$84,O$9)*$G164</f>
        <v>0</v>
      </c>
      <c r="P164" s="7">
        <f>VLOOKUP($N164,AF!$B$43:$M$84,P$9)*$G164</f>
        <v>0</v>
      </c>
      <c r="Q164" s="7">
        <f>VLOOKUP($N164,AF!$B$43:$M$84,Q$9)*$H164</f>
        <v>0</v>
      </c>
      <c r="R164" s="7">
        <f>VLOOKUP($N164,AF!$B$43:$M$84,R$9)*$H164</f>
        <v>0</v>
      </c>
      <c r="S164" s="7">
        <f>VLOOKUP($N164,AF!$B$43:$M$84,S$9)*$I164</f>
        <v>0</v>
      </c>
      <c r="T164" s="7">
        <f>VLOOKUP($N164,AF!$B$43:$M$84,T$9)*$I164</f>
        <v>0</v>
      </c>
      <c r="U164" s="7">
        <f>VLOOKUP($N164,AF!$B$43:$M$84,U$9)*$J164</f>
        <v>0</v>
      </c>
      <c r="V164" s="7">
        <f>VLOOKUP($N164,AF!$B$43:$M$84,V$9)*$J164</f>
        <v>0</v>
      </c>
      <c r="W164" s="7">
        <f t="shared" si="333"/>
        <v>0</v>
      </c>
      <c r="X164" s="46"/>
      <c r="Y164" s="7">
        <f t="shared" si="334"/>
        <v>0</v>
      </c>
      <c r="Z164" s="7">
        <f t="shared" si="335"/>
        <v>0</v>
      </c>
      <c r="AA164" s="7">
        <f t="shared" si="336"/>
        <v>0</v>
      </c>
      <c r="AB164" s="45">
        <f t="shared" si="337"/>
        <v>0</v>
      </c>
      <c r="AC164" s="46"/>
      <c r="AD164" s="45">
        <v>300</v>
      </c>
      <c r="AE164" s="7">
        <f>VLOOKUP($AD164,AF!$B$43:$M$84,AE$9)*$O164</f>
        <v>0</v>
      </c>
      <c r="AF164" s="7">
        <f>VLOOKUP($AD164,AF!$B$43:$M$84,AF$9)*$P164</f>
        <v>0</v>
      </c>
      <c r="AG164" s="7">
        <f>VLOOKUP($AD164,AF!$B$43:$M$84,AG$9)*$Q164</f>
        <v>0</v>
      </c>
      <c r="AH164" s="7">
        <f>VLOOKUP($AD164,AF!$B$43:$M$84,AH$9)*$R164</f>
        <v>0</v>
      </c>
      <c r="AI164" s="7">
        <f>VLOOKUP($AD164,AF!$B$43:$M$84,AI$9)*$S164</f>
        <v>0</v>
      </c>
      <c r="AJ164" s="7">
        <f>VLOOKUP($AD164,AF!$B$43:$M$84,AJ$9)*$T164</f>
        <v>0</v>
      </c>
      <c r="AK164" s="7">
        <f>VLOOKUP($AD164,AF!$B$43:$M$84,AK$9)*$U164</f>
        <v>0</v>
      </c>
      <c r="AL164" s="7">
        <f>VLOOKUP($AD164,AF!$B$43:$M$84,AL$9)*$V164</f>
        <v>0</v>
      </c>
      <c r="AM164" s="7">
        <f t="shared" si="338"/>
        <v>0</v>
      </c>
      <c r="AN164" s="46"/>
      <c r="AO164" s="7">
        <f t="shared" si="339"/>
        <v>0</v>
      </c>
      <c r="AP164" s="7">
        <f t="shared" si="340"/>
        <v>0</v>
      </c>
      <c r="AQ164" s="7">
        <f t="shared" si="341"/>
        <v>0</v>
      </c>
      <c r="AR164" s="45">
        <f t="shared" si="342"/>
        <v>0</v>
      </c>
      <c r="AS164" s="46"/>
      <c r="AT164" s="46"/>
    </row>
    <row r="165" spans="1:46" x14ac:dyDescent="0.4">
      <c r="A165" s="20">
        <f t="shared" si="328"/>
        <v>157</v>
      </c>
      <c r="B165" s="6">
        <v>569.29999999999995</v>
      </c>
      <c r="C165" t="s">
        <v>383</v>
      </c>
      <c r="D165" t="s">
        <v>388</v>
      </c>
      <c r="E165" s="15">
        <f>'Form 1 WP'!W173-Expenses!E166</f>
        <v>2752</v>
      </c>
      <c r="F165" s="7">
        <v>101</v>
      </c>
      <c r="G165" s="7">
        <f>VLOOKUP($F165,AF!$B$43:$M$84,G$9)*$E165</f>
        <v>0</v>
      </c>
      <c r="H165" s="7">
        <f>VLOOKUP($F165,AF!$B$43:$M$84,H$9)*$E165</f>
        <v>0</v>
      </c>
      <c r="I165" s="7">
        <f>VLOOKUP($F165,AF!$B$43:$M$84,I$9)*$E165</f>
        <v>0</v>
      </c>
      <c r="J165" s="7">
        <f>VLOOKUP($F165,AF!$B$43:$M$84,J$9)*$E165</f>
        <v>0</v>
      </c>
      <c r="K165" s="7">
        <f t="shared" ref="K165" si="346">E165-SUM(G165:J165)</f>
        <v>2752</v>
      </c>
      <c r="L165" s="45">
        <f t="shared" si="332"/>
        <v>0</v>
      </c>
      <c r="M165" s="46"/>
      <c r="N165" s="7">
        <v>206</v>
      </c>
      <c r="O165" s="7">
        <f>VLOOKUP($N165,AF!$B$43:$M$84,O$9)*$G165</f>
        <v>0</v>
      </c>
      <c r="P165" s="7">
        <f>VLOOKUP($N165,AF!$B$43:$M$84,P$9)*$G165</f>
        <v>0</v>
      </c>
      <c r="Q165" s="7">
        <f>VLOOKUP($N165,AF!$B$43:$M$84,Q$9)*$H165</f>
        <v>0</v>
      </c>
      <c r="R165" s="7">
        <f>VLOOKUP($N165,AF!$B$43:$M$84,R$9)*$H165</f>
        <v>0</v>
      </c>
      <c r="S165" s="7">
        <f>VLOOKUP($N165,AF!$B$43:$M$84,S$9)*$I165</f>
        <v>0</v>
      </c>
      <c r="T165" s="7">
        <f>VLOOKUP($N165,AF!$B$43:$M$84,T$9)*$I165</f>
        <v>0</v>
      </c>
      <c r="U165" s="7">
        <f>VLOOKUP($N165,AF!$B$43:$M$84,U$9)*$J165</f>
        <v>0</v>
      </c>
      <c r="V165" s="7">
        <f>VLOOKUP($N165,AF!$B$43:$M$84,V$9)*$J165</f>
        <v>0</v>
      </c>
      <c r="W165" s="7">
        <f t="shared" si="333"/>
        <v>2752</v>
      </c>
      <c r="X165" s="46"/>
      <c r="Y165" s="7">
        <f t="shared" si="334"/>
        <v>0</v>
      </c>
      <c r="Z165" s="7">
        <f t="shared" si="335"/>
        <v>0</v>
      </c>
      <c r="AA165" s="7">
        <f t="shared" si="336"/>
        <v>2752</v>
      </c>
      <c r="AB165" s="45">
        <f t="shared" si="337"/>
        <v>0</v>
      </c>
      <c r="AC165" s="46"/>
      <c r="AD165" s="45">
        <v>300</v>
      </c>
      <c r="AE165" s="7">
        <f>VLOOKUP($AD165,AF!$B$43:$M$84,AE$9)*$O165</f>
        <v>0</v>
      </c>
      <c r="AF165" s="7">
        <f>VLOOKUP($AD165,AF!$B$43:$M$84,AF$9)*$P165</f>
        <v>0</v>
      </c>
      <c r="AG165" s="7">
        <f>VLOOKUP($AD165,AF!$B$43:$M$84,AG$9)*$Q165</f>
        <v>0</v>
      </c>
      <c r="AH165" s="7">
        <f>VLOOKUP($AD165,AF!$B$43:$M$84,AH$9)*$R165</f>
        <v>0</v>
      </c>
      <c r="AI165" s="7">
        <f>VLOOKUP($AD165,AF!$B$43:$M$84,AI$9)*$S165</f>
        <v>0</v>
      </c>
      <c r="AJ165" s="7">
        <f>VLOOKUP($AD165,AF!$B$43:$M$84,AJ$9)*$T165</f>
        <v>0</v>
      </c>
      <c r="AK165" s="7">
        <f>VLOOKUP($AD165,AF!$B$43:$M$84,AK$9)*$U165</f>
        <v>0</v>
      </c>
      <c r="AL165" s="7">
        <f>VLOOKUP($AD165,AF!$B$43:$M$84,AL$9)*$V165</f>
        <v>0</v>
      </c>
      <c r="AM165" s="7">
        <f t="shared" si="338"/>
        <v>2752</v>
      </c>
      <c r="AN165" s="46"/>
      <c r="AO165" s="7">
        <f t="shared" si="339"/>
        <v>0</v>
      </c>
      <c r="AP165" s="7">
        <f t="shared" si="340"/>
        <v>0</v>
      </c>
      <c r="AQ165" s="7">
        <f t="shared" si="341"/>
        <v>2752</v>
      </c>
      <c r="AR165" s="45">
        <f t="shared" si="342"/>
        <v>0</v>
      </c>
      <c r="AS165" s="46"/>
      <c r="AT165" s="46"/>
    </row>
    <row r="166" spans="1:46" x14ac:dyDescent="0.4">
      <c r="A166" s="20">
        <f t="shared" si="328"/>
        <v>158</v>
      </c>
      <c r="B166" s="6" t="s">
        <v>612</v>
      </c>
      <c r="C166" s="6" t="s">
        <v>613</v>
      </c>
      <c r="E166" s="15">
        <f>SUM(G166:K166)</f>
        <v>0</v>
      </c>
      <c r="F166" s="7">
        <v>100</v>
      </c>
      <c r="G166" s="114"/>
      <c r="H166" s="114"/>
      <c r="I166" s="114"/>
      <c r="J166" s="114"/>
      <c r="K166" s="114"/>
      <c r="L166" s="45">
        <f t="shared" si="332"/>
        <v>0</v>
      </c>
      <c r="M166" s="46"/>
      <c r="N166" s="7">
        <v>202</v>
      </c>
      <c r="O166" s="7">
        <f>VLOOKUP($N166,AF!$B$43:$M$84,O$9)*$G166</f>
        <v>0</v>
      </c>
      <c r="P166" s="7">
        <f>VLOOKUP($N166,AF!$B$43:$M$84,P$9)*$G166</f>
        <v>0</v>
      </c>
      <c r="Q166" s="7">
        <f>VLOOKUP($N166,AF!$B$43:$M$84,Q$9)*$H166</f>
        <v>0</v>
      </c>
      <c r="R166" s="7">
        <f>VLOOKUP($N166,AF!$B$43:$M$84,R$9)*$H166</f>
        <v>0</v>
      </c>
      <c r="S166" s="7">
        <f>VLOOKUP($N166,AF!$B$43:$M$84,S$9)*$I166</f>
        <v>0</v>
      </c>
      <c r="T166" s="7">
        <f>VLOOKUP($N166,AF!$B$43:$M$84,T$9)*$I166</f>
        <v>0</v>
      </c>
      <c r="U166" s="7">
        <f>VLOOKUP($N166,AF!$B$43:$M$84,U$9)*$J166</f>
        <v>0</v>
      </c>
      <c r="V166" s="7">
        <f>VLOOKUP($N166,AF!$B$43:$M$84,V$9)*$J166</f>
        <v>0</v>
      </c>
      <c r="W166" s="7">
        <f t="shared" si="333"/>
        <v>0</v>
      </c>
      <c r="X166" s="46"/>
      <c r="Y166" s="7">
        <f t="shared" si="334"/>
        <v>0</v>
      </c>
      <c r="Z166" s="7">
        <f t="shared" si="335"/>
        <v>0</v>
      </c>
      <c r="AA166" s="7">
        <f t="shared" si="336"/>
        <v>0</v>
      </c>
      <c r="AB166" s="45">
        <f t="shared" si="337"/>
        <v>0</v>
      </c>
      <c r="AC166" s="46"/>
      <c r="AD166" s="45">
        <v>300</v>
      </c>
      <c r="AE166" s="7">
        <f>VLOOKUP($AD166,AF!$B$43:$M$84,AE$9)*$O166</f>
        <v>0</v>
      </c>
      <c r="AF166" s="7">
        <f>VLOOKUP($AD166,AF!$B$43:$M$84,AF$9)*$P166</f>
        <v>0</v>
      </c>
      <c r="AG166" s="7">
        <f>VLOOKUP($AD166,AF!$B$43:$M$84,AG$9)*$Q166</f>
        <v>0</v>
      </c>
      <c r="AH166" s="7">
        <f>VLOOKUP($AD166,AF!$B$43:$M$84,AH$9)*$R166</f>
        <v>0</v>
      </c>
      <c r="AI166" s="7">
        <f>VLOOKUP($AD166,AF!$B$43:$M$84,AI$9)*$S166</f>
        <v>0</v>
      </c>
      <c r="AJ166" s="7">
        <f>VLOOKUP($AD166,AF!$B$43:$M$84,AJ$9)*$T166</f>
        <v>0</v>
      </c>
      <c r="AK166" s="7">
        <f>VLOOKUP($AD166,AF!$B$43:$M$84,AK$9)*$U166</f>
        <v>0</v>
      </c>
      <c r="AL166" s="7">
        <f>VLOOKUP($AD166,AF!$B$43:$M$84,AL$9)*$V166</f>
        <v>0</v>
      </c>
      <c r="AM166" s="7">
        <f t="shared" si="338"/>
        <v>0</v>
      </c>
      <c r="AN166" s="46"/>
      <c r="AO166" s="7">
        <f t="shared" si="339"/>
        <v>0</v>
      </c>
      <c r="AP166" s="7">
        <f t="shared" si="340"/>
        <v>0</v>
      </c>
      <c r="AQ166" s="7">
        <f t="shared" si="341"/>
        <v>0</v>
      </c>
      <c r="AR166" s="45">
        <f t="shared" si="342"/>
        <v>0</v>
      </c>
      <c r="AS166" s="46"/>
      <c r="AT166" s="46"/>
    </row>
    <row r="167" spans="1:46" x14ac:dyDescent="0.4">
      <c r="A167" s="20">
        <f t="shared" si="328"/>
        <v>159</v>
      </c>
      <c r="B167" s="6">
        <v>569.4</v>
      </c>
      <c r="C167" t="s">
        <v>384</v>
      </c>
      <c r="D167" t="s">
        <v>389</v>
      </c>
      <c r="E167" s="15">
        <f>'Form 1 WP'!W174-Expenses!E168</f>
        <v>0</v>
      </c>
      <c r="F167" s="7">
        <v>101</v>
      </c>
      <c r="G167" s="7">
        <f>VLOOKUP($F167,AF!$B$43:$M$84,G$9)*$E167</f>
        <v>0</v>
      </c>
      <c r="H167" s="7">
        <f>VLOOKUP($F167,AF!$B$43:$M$84,H$9)*$E167</f>
        <v>0</v>
      </c>
      <c r="I167" s="7">
        <f>VLOOKUP($F167,AF!$B$43:$M$84,I$9)*$E167</f>
        <v>0</v>
      </c>
      <c r="J167" s="7">
        <f>VLOOKUP($F167,AF!$B$43:$M$84,J$9)*$E167</f>
        <v>0</v>
      </c>
      <c r="K167" s="7">
        <f t="shared" ref="K167" si="347">E167-SUM(G167:J167)</f>
        <v>0</v>
      </c>
      <c r="L167" s="45">
        <f t="shared" si="332"/>
        <v>0</v>
      </c>
      <c r="M167" s="46"/>
      <c r="N167" s="7">
        <v>206</v>
      </c>
      <c r="O167" s="7">
        <f>VLOOKUP($N167,AF!$B$43:$M$84,O$9)*$G167</f>
        <v>0</v>
      </c>
      <c r="P167" s="7">
        <f>VLOOKUP($N167,AF!$B$43:$M$84,P$9)*$G167</f>
        <v>0</v>
      </c>
      <c r="Q167" s="7">
        <f>VLOOKUP($N167,AF!$B$43:$M$84,Q$9)*$H167</f>
        <v>0</v>
      </c>
      <c r="R167" s="7">
        <f>VLOOKUP($N167,AF!$B$43:$M$84,R$9)*$H167</f>
        <v>0</v>
      </c>
      <c r="S167" s="7">
        <f>VLOOKUP($N167,AF!$B$43:$M$84,S$9)*$I167</f>
        <v>0</v>
      </c>
      <c r="T167" s="7">
        <f>VLOOKUP($N167,AF!$B$43:$M$84,T$9)*$I167</f>
        <v>0</v>
      </c>
      <c r="U167" s="7">
        <f>VLOOKUP($N167,AF!$B$43:$M$84,U$9)*$J167</f>
        <v>0</v>
      </c>
      <c r="V167" s="7">
        <f>VLOOKUP($N167,AF!$B$43:$M$84,V$9)*$J167</f>
        <v>0</v>
      </c>
      <c r="W167" s="7">
        <f t="shared" si="333"/>
        <v>0</v>
      </c>
      <c r="X167" s="46"/>
      <c r="Y167" s="7">
        <f t="shared" si="334"/>
        <v>0</v>
      </c>
      <c r="Z167" s="7">
        <f t="shared" si="335"/>
        <v>0</v>
      </c>
      <c r="AA167" s="7">
        <f t="shared" si="336"/>
        <v>0</v>
      </c>
      <c r="AB167" s="45">
        <f t="shared" si="337"/>
        <v>0</v>
      </c>
      <c r="AC167" s="46"/>
      <c r="AD167" s="45">
        <v>300</v>
      </c>
      <c r="AE167" s="7">
        <f>VLOOKUP($AD167,AF!$B$43:$M$84,AE$9)*$O167</f>
        <v>0</v>
      </c>
      <c r="AF167" s="7">
        <f>VLOOKUP($AD167,AF!$B$43:$M$84,AF$9)*$P167</f>
        <v>0</v>
      </c>
      <c r="AG167" s="7">
        <f>VLOOKUP($AD167,AF!$B$43:$M$84,AG$9)*$Q167</f>
        <v>0</v>
      </c>
      <c r="AH167" s="7">
        <f>VLOOKUP($AD167,AF!$B$43:$M$84,AH$9)*$R167</f>
        <v>0</v>
      </c>
      <c r="AI167" s="7">
        <f>VLOOKUP($AD167,AF!$B$43:$M$84,AI$9)*$S167</f>
        <v>0</v>
      </c>
      <c r="AJ167" s="7">
        <f>VLOOKUP($AD167,AF!$B$43:$M$84,AJ$9)*$T167</f>
        <v>0</v>
      </c>
      <c r="AK167" s="7">
        <f>VLOOKUP($AD167,AF!$B$43:$M$84,AK$9)*$U167</f>
        <v>0</v>
      </c>
      <c r="AL167" s="7">
        <f>VLOOKUP($AD167,AF!$B$43:$M$84,AL$9)*$V167</f>
        <v>0</v>
      </c>
      <c r="AM167" s="7">
        <f t="shared" si="338"/>
        <v>0</v>
      </c>
      <c r="AN167" s="46"/>
      <c r="AO167" s="7">
        <f t="shared" si="339"/>
        <v>0</v>
      </c>
      <c r="AP167" s="7">
        <f t="shared" si="340"/>
        <v>0</v>
      </c>
      <c r="AQ167" s="7">
        <f t="shared" si="341"/>
        <v>0</v>
      </c>
      <c r="AR167" s="45">
        <f t="shared" si="342"/>
        <v>0</v>
      </c>
      <c r="AS167" s="46"/>
      <c r="AT167" s="46"/>
    </row>
    <row r="168" spans="1:46" x14ac:dyDescent="0.4">
      <c r="A168" s="20">
        <f t="shared" si="328"/>
        <v>160</v>
      </c>
      <c r="B168" s="6" t="s">
        <v>614</v>
      </c>
      <c r="C168" s="6" t="s">
        <v>615</v>
      </c>
      <c r="E168" s="15">
        <f>SUM(G168:K168)</f>
        <v>0</v>
      </c>
      <c r="F168" s="7">
        <v>100</v>
      </c>
      <c r="G168" s="114"/>
      <c r="H168" s="114"/>
      <c r="I168" s="114"/>
      <c r="J168" s="114"/>
      <c r="K168" s="114"/>
      <c r="L168" s="45">
        <f t="shared" si="332"/>
        <v>0</v>
      </c>
      <c r="M168" s="46"/>
      <c r="N168" s="7">
        <v>202</v>
      </c>
      <c r="O168" s="7">
        <f>VLOOKUP($N168,AF!$B$43:$M$84,O$9)*$G168</f>
        <v>0</v>
      </c>
      <c r="P168" s="7">
        <f>VLOOKUP($N168,AF!$B$43:$M$84,P$9)*$G168</f>
        <v>0</v>
      </c>
      <c r="Q168" s="7">
        <f>VLOOKUP($N168,AF!$B$43:$M$84,Q$9)*$H168</f>
        <v>0</v>
      </c>
      <c r="R168" s="7">
        <f>VLOOKUP($N168,AF!$B$43:$M$84,R$9)*$H168</f>
        <v>0</v>
      </c>
      <c r="S168" s="7">
        <f>VLOOKUP($N168,AF!$B$43:$M$84,S$9)*$I168</f>
        <v>0</v>
      </c>
      <c r="T168" s="7">
        <f>VLOOKUP($N168,AF!$B$43:$M$84,T$9)*$I168</f>
        <v>0</v>
      </c>
      <c r="U168" s="7">
        <f>VLOOKUP($N168,AF!$B$43:$M$84,U$9)*$J168</f>
        <v>0</v>
      </c>
      <c r="V168" s="7">
        <f>VLOOKUP($N168,AF!$B$43:$M$84,V$9)*$J168</f>
        <v>0</v>
      </c>
      <c r="W168" s="7">
        <f t="shared" si="333"/>
        <v>0</v>
      </c>
      <c r="X168" s="46"/>
      <c r="Y168" s="7">
        <f t="shared" si="334"/>
        <v>0</v>
      </c>
      <c r="Z168" s="7">
        <f t="shared" si="335"/>
        <v>0</v>
      </c>
      <c r="AA168" s="7">
        <f t="shared" si="336"/>
        <v>0</v>
      </c>
      <c r="AB168" s="45">
        <f t="shared" si="337"/>
        <v>0</v>
      </c>
      <c r="AC168" s="46"/>
      <c r="AD168" s="45">
        <v>300</v>
      </c>
      <c r="AE168" s="7">
        <f>VLOOKUP($AD168,AF!$B$43:$M$84,AE$9)*$O168</f>
        <v>0</v>
      </c>
      <c r="AF168" s="7">
        <f>VLOOKUP($AD168,AF!$B$43:$M$84,AF$9)*$P168</f>
        <v>0</v>
      </c>
      <c r="AG168" s="7">
        <f>VLOOKUP($AD168,AF!$B$43:$M$84,AG$9)*$Q168</f>
        <v>0</v>
      </c>
      <c r="AH168" s="7">
        <f>VLOOKUP($AD168,AF!$B$43:$M$84,AH$9)*$R168</f>
        <v>0</v>
      </c>
      <c r="AI168" s="7">
        <f>VLOOKUP($AD168,AF!$B$43:$M$84,AI$9)*$S168</f>
        <v>0</v>
      </c>
      <c r="AJ168" s="7">
        <f>VLOOKUP($AD168,AF!$B$43:$M$84,AJ$9)*$T168</f>
        <v>0</v>
      </c>
      <c r="AK168" s="7">
        <f>VLOOKUP($AD168,AF!$B$43:$M$84,AK$9)*$U168</f>
        <v>0</v>
      </c>
      <c r="AL168" s="7">
        <f>VLOOKUP($AD168,AF!$B$43:$M$84,AL$9)*$V168</f>
        <v>0</v>
      </c>
      <c r="AM168" s="7">
        <f t="shared" si="338"/>
        <v>0</v>
      </c>
      <c r="AN168" s="46"/>
      <c r="AO168" s="7">
        <f t="shared" si="339"/>
        <v>0</v>
      </c>
      <c r="AP168" s="7">
        <f t="shared" si="340"/>
        <v>0</v>
      </c>
      <c r="AQ168" s="7">
        <f t="shared" si="341"/>
        <v>0</v>
      </c>
      <c r="AR168" s="45">
        <f t="shared" si="342"/>
        <v>0</v>
      </c>
      <c r="AS168" s="46"/>
      <c r="AT168" s="46"/>
    </row>
    <row r="169" spans="1:46" x14ac:dyDescent="0.4">
      <c r="A169" s="20">
        <f t="shared" si="328"/>
        <v>161</v>
      </c>
      <c r="B169" s="6">
        <v>570</v>
      </c>
      <c r="C169" t="s">
        <v>237</v>
      </c>
      <c r="D169" t="s">
        <v>73</v>
      </c>
      <c r="E169" s="15">
        <f>'Form 1 WP'!W175-Expenses!E170</f>
        <v>-0.30999999999767169</v>
      </c>
      <c r="F169" s="7">
        <v>101</v>
      </c>
      <c r="G169" s="7">
        <f>VLOOKUP($F169,AF!$B$43:$M$84,G$9)*$E169</f>
        <v>0</v>
      </c>
      <c r="H169" s="7">
        <f>VLOOKUP($F169,AF!$B$43:$M$84,H$9)*$E169</f>
        <v>0</v>
      </c>
      <c r="I169" s="7">
        <f>VLOOKUP($F169,AF!$B$43:$M$84,I$9)*$E169</f>
        <v>0</v>
      </c>
      <c r="J169" s="7">
        <f>VLOOKUP($F169,AF!$B$43:$M$84,J$9)*$E169</f>
        <v>0</v>
      </c>
      <c r="K169" s="7">
        <f t="shared" ref="K169" si="348">E169-SUM(G169:J169)</f>
        <v>-0.30999999999767169</v>
      </c>
      <c r="L169" s="45">
        <f t="shared" si="332"/>
        <v>0</v>
      </c>
      <c r="M169" s="46"/>
      <c r="N169" s="7">
        <v>206</v>
      </c>
      <c r="O169" s="7">
        <f>VLOOKUP($N169,AF!$B$43:$M$84,O$9)*$G169</f>
        <v>0</v>
      </c>
      <c r="P169" s="7">
        <f>VLOOKUP($N169,AF!$B$43:$M$84,P$9)*$G169</f>
        <v>0</v>
      </c>
      <c r="Q169" s="7">
        <f>VLOOKUP($N169,AF!$B$43:$M$84,Q$9)*$H169</f>
        <v>0</v>
      </c>
      <c r="R169" s="7">
        <f>VLOOKUP($N169,AF!$B$43:$M$84,R$9)*$H169</f>
        <v>0</v>
      </c>
      <c r="S169" s="7">
        <f>VLOOKUP($N169,AF!$B$43:$M$84,S$9)*$I169</f>
        <v>0</v>
      </c>
      <c r="T169" s="7">
        <f>VLOOKUP($N169,AF!$B$43:$M$84,T$9)*$I169</f>
        <v>0</v>
      </c>
      <c r="U169" s="7">
        <f>VLOOKUP($N169,AF!$B$43:$M$84,U$9)*$J169</f>
        <v>0</v>
      </c>
      <c r="V169" s="7">
        <f>VLOOKUP($N169,AF!$B$43:$M$84,V$9)*$J169</f>
        <v>0</v>
      </c>
      <c r="W169" s="7">
        <f t="shared" si="333"/>
        <v>-0.30999999999767169</v>
      </c>
      <c r="X169" s="46"/>
      <c r="Y169" s="7">
        <f t="shared" si="334"/>
        <v>0</v>
      </c>
      <c r="Z169" s="7">
        <f t="shared" si="335"/>
        <v>0</v>
      </c>
      <c r="AA169" s="7">
        <f t="shared" si="336"/>
        <v>-0.30999999999767169</v>
      </c>
      <c r="AB169" s="45">
        <f t="shared" si="337"/>
        <v>0</v>
      </c>
      <c r="AC169" s="46"/>
      <c r="AD169" s="45">
        <v>300</v>
      </c>
      <c r="AE169" s="7">
        <f>VLOOKUP($AD169,AF!$B$43:$M$84,AE$9)*$O169</f>
        <v>0</v>
      </c>
      <c r="AF169" s="7">
        <f>VLOOKUP($AD169,AF!$B$43:$M$84,AF$9)*$P169</f>
        <v>0</v>
      </c>
      <c r="AG169" s="7">
        <f>VLOOKUP($AD169,AF!$B$43:$M$84,AG$9)*$Q169</f>
        <v>0</v>
      </c>
      <c r="AH169" s="7">
        <f>VLOOKUP($AD169,AF!$B$43:$M$84,AH$9)*$R169</f>
        <v>0</v>
      </c>
      <c r="AI169" s="7">
        <f>VLOOKUP($AD169,AF!$B$43:$M$84,AI$9)*$S169</f>
        <v>0</v>
      </c>
      <c r="AJ169" s="7">
        <f>VLOOKUP($AD169,AF!$B$43:$M$84,AJ$9)*$T169</f>
        <v>0</v>
      </c>
      <c r="AK169" s="7">
        <f>VLOOKUP($AD169,AF!$B$43:$M$84,AK$9)*$U169</f>
        <v>0</v>
      </c>
      <c r="AL169" s="7">
        <f>VLOOKUP($AD169,AF!$B$43:$M$84,AL$9)*$V169</f>
        <v>0</v>
      </c>
      <c r="AM169" s="7">
        <f t="shared" si="338"/>
        <v>-0.30999999999767169</v>
      </c>
      <c r="AN169" s="46"/>
      <c r="AO169" s="7">
        <f t="shared" si="339"/>
        <v>0</v>
      </c>
      <c r="AP169" s="7">
        <f t="shared" si="340"/>
        <v>0</v>
      </c>
      <c r="AQ169" s="7">
        <f t="shared" si="341"/>
        <v>-0.30999999999767169</v>
      </c>
      <c r="AR169" s="45">
        <f t="shared" si="342"/>
        <v>0</v>
      </c>
      <c r="AS169" s="46"/>
      <c r="AT169" s="46"/>
    </row>
    <row r="170" spans="1:46" x14ac:dyDescent="0.4">
      <c r="A170" s="20">
        <f t="shared" si="328"/>
        <v>162</v>
      </c>
      <c r="B170" s="6" t="s">
        <v>616</v>
      </c>
      <c r="C170" s="6" t="s">
        <v>708</v>
      </c>
      <c r="E170" s="15">
        <f>SUM(G170:K170)</f>
        <v>120788.31</v>
      </c>
      <c r="F170" s="7">
        <v>100</v>
      </c>
      <c r="G170" s="114">
        <v>1128</v>
      </c>
      <c r="H170" s="114"/>
      <c r="I170" s="114">
        <v>33561.730000000003</v>
      </c>
      <c r="J170" s="114"/>
      <c r="K170" s="114">
        <v>86098.58</v>
      </c>
      <c r="L170" s="45">
        <f t="shared" si="332"/>
        <v>0</v>
      </c>
      <c r="M170" s="46"/>
      <c r="N170" s="7">
        <v>202</v>
      </c>
      <c r="O170" s="7">
        <f>VLOOKUP($N170,AF!$B$43:$M$84,O$9)*$G170</f>
        <v>850.82052390615843</v>
      </c>
      <c r="P170" s="7">
        <f>VLOOKUP($N170,AF!$B$43:$M$84,P$9)*$G170</f>
        <v>277.17947609384169</v>
      </c>
      <c r="Q170" s="7">
        <f>VLOOKUP($N170,AF!$B$43:$M$84,Q$9)*$H170</f>
        <v>0</v>
      </c>
      <c r="R170" s="7">
        <f>VLOOKUP($N170,AF!$B$43:$M$84,R$9)*$H170</f>
        <v>0</v>
      </c>
      <c r="S170" s="7">
        <f>VLOOKUP($N170,AF!$B$43:$M$84,S$9)*$I170</f>
        <v>33561.730000000003</v>
      </c>
      <c r="T170" s="7">
        <f>VLOOKUP($N170,AF!$B$43:$M$84,T$9)*$I170</f>
        <v>0</v>
      </c>
      <c r="U170" s="7">
        <f>VLOOKUP($N170,AF!$B$43:$M$84,U$9)*$J170</f>
        <v>0</v>
      </c>
      <c r="V170" s="7">
        <f>VLOOKUP($N170,AF!$B$43:$M$84,V$9)*$J170</f>
        <v>0</v>
      </c>
      <c r="W170" s="7">
        <f t="shared" si="333"/>
        <v>86098.579999999987</v>
      </c>
      <c r="X170" s="46"/>
      <c r="Y170" s="7">
        <f t="shared" si="334"/>
        <v>34412.55052390616</v>
      </c>
      <c r="Z170" s="7">
        <f t="shared" si="335"/>
        <v>277.17947609384169</v>
      </c>
      <c r="AA170" s="7">
        <f t="shared" si="336"/>
        <v>120788.31</v>
      </c>
      <c r="AB170" s="45">
        <f t="shared" si="337"/>
        <v>0</v>
      </c>
      <c r="AC170" s="46"/>
      <c r="AD170" s="45">
        <v>300</v>
      </c>
      <c r="AE170" s="7">
        <f>VLOOKUP($AD170,AF!$B$43:$M$84,AE$9)*$O170</f>
        <v>850.82052390615843</v>
      </c>
      <c r="AF170" s="7">
        <f>VLOOKUP($AD170,AF!$B$43:$M$84,AF$9)*$P170</f>
        <v>277.17947609384169</v>
      </c>
      <c r="AG170" s="7">
        <f>VLOOKUP($AD170,AF!$B$43:$M$84,AG$9)*$Q170</f>
        <v>0</v>
      </c>
      <c r="AH170" s="7">
        <f>VLOOKUP($AD170,AF!$B$43:$M$84,AH$9)*$R170</f>
        <v>0</v>
      </c>
      <c r="AI170" s="7">
        <f>VLOOKUP($AD170,AF!$B$43:$M$84,AI$9)*$S170</f>
        <v>33561.730000000003</v>
      </c>
      <c r="AJ170" s="7">
        <f>VLOOKUP($AD170,AF!$B$43:$M$84,AJ$9)*$T170</f>
        <v>0</v>
      </c>
      <c r="AK170" s="7">
        <f>VLOOKUP($AD170,AF!$B$43:$M$84,AK$9)*$U170</f>
        <v>0</v>
      </c>
      <c r="AL170" s="7">
        <f>VLOOKUP($AD170,AF!$B$43:$M$84,AL$9)*$V170</f>
        <v>0</v>
      </c>
      <c r="AM170" s="7">
        <f t="shared" si="338"/>
        <v>86098.579999999987</v>
      </c>
      <c r="AN170" s="46"/>
      <c r="AO170" s="7">
        <f t="shared" si="339"/>
        <v>34412.55052390616</v>
      </c>
      <c r="AP170" s="7">
        <f t="shared" si="340"/>
        <v>277.17947609384169</v>
      </c>
      <c r="AQ170" s="7">
        <f t="shared" si="341"/>
        <v>120788.31</v>
      </c>
      <c r="AR170" s="45">
        <f t="shared" si="342"/>
        <v>0</v>
      </c>
      <c r="AS170" s="46"/>
      <c r="AT170" s="46"/>
    </row>
    <row r="171" spans="1:46" x14ac:dyDescent="0.4">
      <c r="A171" s="20">
        <f t="shared" si="328"/>
        <v>163</v>
      </c>
      <c r="B171" s="6">
        <v>571</v>
      </c>
      <c r="C171" t="s">
        <v>238</v>
      </c>
      <c r="D171" t="s">
        <v>74</v>
      </c>
      <c r="E171" s="15">
        <f>'Form 1 WP'!W176-Expenses!E172</f>
        <v>-0.18000000005122274</v>
      </c>
      <c r="F171" s="7">
        <v>101</v>
      </c>
      <c r="G171" s="7">
        <f>VLOOKUP($F171,AF!$B$43:$M$84,G$9)*$E171</f>
        <v>0</v>
      </c>
      <c r="H171" s="7">
        <f>VLOOKUP($F171,AF!$B$43:$M$84,H$9)*$E171</f>
        <v>0</v>
      </c>
      <c r="I171" s="7">
        <f>VLOOKUP($F171,AF!$B$43:$M$84,I$9)*$E171</f>
        <v>0</v>
      </c>
      <c r="J171" s="7">
        <f>VLOOKUP($F171,AF!$B$43:$M$84,J$9)*$E171</f>
        <v>0</v>
      </c>
      <c r="K171" s="7">
        <f t="shared" ref="K171" si="349">E171-SUM(G171:J171)</f>
        <v>-0.18000000005122274</v>
      </c>
      <c r="L171" s="45">
        <f t="shared" si="332"/>
        <v>0</v>
      </c>
      <c r="M171" s="46"/>
      <c r="N171" s="7">
        <v>206</v>
      </c>
      <c r="O171" s="7">
        <f>VLOOKUP($N171,AF!$B$43:$M$84,O$9)*$G171</f>
        <v>0</v>
      </c>
      <c r="P171" s="7">
        <f>VLOOKUP($N171,AF!$B$43:$M$84,P$9)*$G171</f>
        <v>0</v>
      </c>
      <c r="Q171" s="7">
        <f>VLOOKUP($N171,AF!$B$43:$M$84,Q$9)*$H171</f>
        <v>0</v>
      </c>
      <c r="R171" s="7">
        <f>VLOOKUP($N171,AF!$B$43:$M$84,R$9)*$H171</f>
        <v>0</v>
      </c>
      <c r="S171" s="7">
        <f>VLOOKUP($N171,AF!$B$43:$M$84,S$9)*$I171</f>
        <v>0</v>
      </c>
      <c r="T171" s="7">
        <f>VLOOKUP($N171,AF!$B$43:$M$84,T$9)*$I171</f>
        <v>0</v>
      </c>
      <c r="U171" s="7">
        <f>VLOOKUP($N171,AF!$B$43:$M$84,U$9)*$J171</f>
        <v>0</v>
      </c>
      <c r="V171" s="7">
        <f>VLOOKUP($N171,AF!$B$43:$M$84,V$9)*$J171</f>
        <v>0</v>
      </c>
      <c r="W171" s="7">
        <f t="shared" si="333"/>
        <v>-0.18000000005122274</v>
      </c>
      <c r="X171" s="46"/>
      <c r="Y171" s="7">
        <f t="shared" si="334"/>
        <v>0</v>
      </c>
      <c r="Z171" s="7">
        <f t="shared" si="335"/>
        <v>0</v>
      </c>
      <c r="AA171" s="7">
        <f t="shared" si="336"/>
        <v>-0.18000000005122274</v>
      </c>
      <c r="AB171" s="45">
        <f t="shared" si="337"/>
        <v>0</v>
      </c>
      <c r="AC171" s="46"/>
      <c r="AD171" s="45">
        <v>300</v>
      </c>
      <c r="AE171" s="7">
        <f>VLOOKUP($AD171,AF!$B$43:$M$84,AE$9)*$O171</f>
        <v>0</v>
      </c>
      <c r="AF171" s="7">
        <f>VLOOKUP($AD171,AF!$B$43:$M$84,AF$9)*$P171</f>
        <v>0</v>
      </c>
      <c r="AG171" s="7">
        <f>VLOOKUP($AD171,AF!$B$43:$M$84,AG$9)*$Q171</f>
        <v>0</v>
      </c>
      <c r="AH171" s="7">
        <f>VLOOKUP($AD171,AF!$B$43:$M$84,AH$9)*$R171</f>
        <v>0</v>
      </c>
      <c r="AI171" s="7">
        <f>VLOOKUP($AD171,AF!$B$43:$M$84,AI$9)*$S171</f>
        <v>0</v>
      </c>
      <c r="AJ171" s="7">
        <f>VLOOKUP($AD171,AF!$B$43:$M$84,AJ$9)*$T171</f>
        <v>0</v>
      </c>
      <c r="AK171" s="7">
        <f>VLOOKUP($AD171,AF!$B$43:$M$84,AK$9)*$U171</f>
        <v>0</v>
      </c>
      <c r="AL171" s="7">
        <f>VLOOKUP($AD171,AF!$B$43:$M$84,AL$9)*$V171</f>
        <v>0</v>
      </c>
      <c r="AM171" s="7">
        <f t="shared" si="338"/>
        <v>-0.18000000005122274</v>
      </c>
      <c r="AN171" s="46"/>
      <c r="AO171" s="7">
        <f t="shared" si="339"/>
        <v>0</v>
      </c>
      <c r="AP171" s="7">
        <f t="shared" si="340"/>
        <v>0</v>
      </c>
      <c r="AQ171" s="7">
        <f t="shared" si="341"/>
        <v>-0.18000000005122274</v>
      </c>
      <c r="AR171" s="45">
        <f t="shared" si="342"/>
        <v>0</v>
      </c>
      <c r="AS171" s="46"/>
      <c r="AT171" s="46"/>
    </row>
    <row r="172" spans="1:46" x14ac:dyDescent="0.4">
      <c r="A172" s="20">
        <f t="shared" si="328"/>
        <v>164</v>
      </c>
      <c r="B172" s="6" t="s">
        <v>617</v>
      </c>
      <c r="C172" s="6" t="s">
        <v>709</v>
      </c>
      <c r="E172" s="15">
        <f>SUM(G172:K172)</f>
        <v>328603.18000000005</v>
      </c>
      <c r="F172" s="7">
        <v>100</v>
      </c>
      <c r="G172" s="114">
        <v>41219.69</v>
      </c>
      <c r="H172" s="114"/>
      <c r="I172" s="114">
        <v>231098.58</v>
      </c>
      <c r="J172" s="114"/>
      <c r="K172" s="114">
        <v>56284.91</v>
      </c>
      <c r="L172" s="45">
        <f t="shared" si="332"/>
        <v>0</v>
      </c>
      <c r="M172" s="46"/>
      <c r="N172" s="7">
        <v>209</v>
      </c>
      <c r="O172" s="7">
        <f>VLOOKUP($N172,AF!$B$43:$M$84,O$9)*$G172</f>
        <v>31173.049341354646</v>
      </c>
      <c r="P172" s="7">
        <f>VLOOKUP($N172,AF!$B$43:$M$84,P$9)*$G172</f>
        <v>10046.640658645356</v>
      </c>
      <c r="Q172" s="7">
        <f>VLOOKUP($N172,AF!$B$43:$M$84,Q$9)*$H172</f>
        <v>0</v>
      </c>
      <c r="R172" s="7">
        <f>VLOOKUP($N172,AF!$B$43:$M$84,R$9)*$H172</f>
        <v>0</v>
      </c>
      <c r="S172" s="7">
        <f>VLOOKUP($N172,AF!$B$43:$M$84,S$9)*$I172</f>
        <v>231098.58</v>
      </c>
      <c r="T172" s="7">
        <f>VLOOKUP($N172,AF!$B$43:$M$84,T$9)*$I172</f>
        <v>0</v>
      </c>
      <c r="U172" s="7">
        <f>VLOOKUP($N172,AF!$B$43:$M$84,U$9)*$J172</f>
        <v>0</v>
      </c>
      <c r="V172" s="7">
        <f>VLOOKUP($N172,AF!$B$43:$M$84,V$9)*$J172</f>
        <v>0</v>
      </c>
      <c r="W172" s="7">
        <f t="shared" si="333"/>
        <v>56284.910000000033</v>
      </c>
      <c r="X172" s="46"/>
      <c r="Y172" s="7">
        <f t="shared" si="334"/>
        <v>262271.62934135465</v>
      </c>
      <c r="Z172" s="7">
        <f t="shared" si="335"/>
        <v>10046.640658645356</v>
      </c>
      <c r="AA172" s="7">
        <f t="shared" si="336"/>
        <v>328603.18000000005</v>
      </c>
      <c r="AB172" s="45">
        <f t="shared" si="337"/>
        <v>0</v>
      </c>
      <c r="AC172" s="46"/>
      <c r="AD172" s="45">
        <v>300</v>
      </c>
      <c r="AE172" s="7">
        <f>VLOOKUP($AD172,AF!$B$43:$M$84,AE$9)*$O172</f>
        <v>31173.049341354646</v>
      </c>
      <c r="AF172" s="7">
        <f>VLOOKUP($AD172,AF!$B$43:$M$84,AF$9)*$P172</f>
        <v>10046.640658645356</v>
      </c>
      <c r="AG172" s="7">
        <f>VLOOKUP($AD172,AF!$B$43:$M$84,AG$9)*$Q172</f>
        <v>0</v>
      </c>
      <c r="AH172" s="7">
        <f>VLOOKUP($AD172,AF!$B$43:$M$84,AH$9)*$R172</f>
        <v>0</v>
      </c>
      <c r="AI172" s="7">
        <f>VLOOKUP($AD172,AF!$B$43:$M$84,AI$9)*$S172</f>
        <v>231098.58</v>
      </c>
      <c r="AJ172" s="7">
        <f>VLOOKUP($AD172,AF!$B$43:$M$84,AJ$9)*$T172</f>
        <v>0</v>
      </c>
      <c r="AK172" s="7">
        <f>VLOOKUP($AD172,AF!$B$43:$M$84,AK$9)*$U172</f>
        <v>0</v>
      </c>
      <c r="AL172" s="7">
        <f>VLOOKUP($AD172,AF!$B$43:$M$84,AL$9)*$V172</f>
        <v>0</v>
      </c>
      <c r="AM172" s="7">
        <f t="shared" si="338"/>
        <v>56284.910000000033</v>
      </c>
      <c r="AN172" s="46"/>
      <c r="AO172" s="7">
        <f t="shared" si="339"/>
        <v>262271.62934135465</v>
      </c>
      <c r="AP172" s="7">
        <f t="shared" si="340"/>
        <v>10046.640658645356</v>
      </c>
      <c r="AQ172" s="7">
        <f t="shared" si="341"/>
        <v>328603.18000000005</v>
      </c>
      <c r="AR172" s="45">
        <f t="shared" si="342"/>
        <v>0</v>
      </c>
      <c r="AS172" s="46"/>
      <c r="AT172" s="46"/>
    </row>
    <row r="173" spans="1:46" x14ac:dyDescent="0.4">
      <c r="A173" s="20">
        <f t="shared" si="328"/>
        <v>165</v>
      </c>
      <c r="B173" s="6">
        <v>572</v>
      </c>
      <c r="C173" t="s">
        <v>298</v>
      </c>
      <c r="D173" t="s">
        <v>299</v>
      </c>
      <c r="E173" s="15">
        <f>'Form 1 WP'!W177-Expenses!E174</f>
        <v>0</v>
      </c>
      <c r="F173" s="7">
        <v>101</v>
      </c>
      <c r="G173" s="7">
        <f>VLOOKUP($F173,AF!$B$43:$M$84,G$9)*$E173</f>
        <v>0</v>
      </c>
      <c r="H173" s="7">
        <f>VLOOKUP($F173,AF!$B$43:$M$84,H$9)*$E173</f>
        <v>0</v>
      </c>
      <c r="I173" s="7">
        <f>VLOOKUP($F173,AF!$B$43:$M$84,I$9)*$E173</f>
        <v>0</v>
      </c>
      <c r="J173" s="7">
        <f>VLOOKUP($F173,AF!$B$43:$M$84,J$9)*$E173</f>
        <v>0</v>
      </c>
      <c r="K173" s="7">
        <f t="shared" ref="K173" si="350">E173-SUM(G173:J173)</f>
        <v>0</v>
      </c>
      <c r="L173" s="45">
        <f t="shared" si="332"/>
        <v>0</v>
      </c>
      <c r="M173" s="46"/>
      <c r="N173" s="7">
        <v>206</v>
      </c>
      <c r="O173" s="7">
        <f>VLOOKUP($N173,AF!$B$43:$M$84,O$9)*$G173</f>
        <v>0</v>
      </c>
      <c r="P173" s="7">
        <f>VLOOKUP($N173,AF!$B$43:$M$84,P$9)*$G173</f>
        <v>0</v>
      </c>
      <c r="Q173" s="7">
        <f>VLOOKUP($N173,AF!$B$43:$M$84,Q$9)*$H173</f>
        <v>0</v>
      </c>
      <c r="R173" s="7">
        <f>VLOOKUP($N173,AF!$B$43:$M$84,R$9)*$H173</f>
        <v>0</v>
      </c>
      <c r="S173" s="7">
        <f>VLOOKUP($N173,AF!$B$43:$M$84,S$9)*$I173</f>
        <v>0</v>
      </c>
      <c r="T173" s="7">
        <f>VLOOKUP($N173,AF!$B$43:$M$84,T$9)*$I173</f>
        <v>0</v>
      </c>
      <c r="U173" s="7">
        <f>VLOOKUP($N173,AF!$B$43:$M$84,U$9)*$J173</f>
        <v>0</v>
      </c>
      <c r="V173" s="7">
        <f>VLOOKUP($N173,AF!$B$43:$M$84,V$9)*$J173</f>
        <v>0</v>
      </c>
      <c r="W173" s="7">
        <f t="shared" si="333"/>
        <v>0</v>
      </c>
      <c r="X173" s="46"/>
      <c r="Y173" s="7">
        <f t="shared" si="334"/>
        <v>0</v>
      </c>
      <c r="Z173" s="7">
        <f t="shared" si="335"/>
        <v>0</v>
      </c>
      <c r="AA173" s="7">
        <f t="shared" si="336"/>
        <v>0</v>
      </c>
      <c r="AB173" s="45">
        <f t="shared" si="337"/>
        <v>0</v>
      </c>
      <c r="AC173" s="46"/>
      <c r="AD173" s="45">
        <v>300</v>
      </c>
      <c r="AE173" s="7">
        <f>VLOOKUP($AD173,AF!$B$43:$M$84,AE$9)*$O173</f>
        <v>0</v>
      </c>
      <c r="AF173" s="7">
        <f>VLOOKUP($AD173,AF!$B$43:$M$84,AF$9)*$P173</f>
        <v>0</v>
      </c>
      <c r="AG173" s="7">
        <f>VLOOKUP($AD173,AF!$B$43:$M$84,AG$9)*$Q173</f>
        <v>0</v>
      </c>
      <c r="AH173" s="7">
        <f>VLOOKUP($AD173,AF!$B$43:$M$84,AH$9)*$R173</f>
        <v>0</v>
      </c>
      <c r="AI173" s="7">
        <f>VLOOKUP($AD173,AF!$B$43:$M$84,AI$9)*$S173</f>
        <v>0</v>
      </c>
      <c r="AJ173" s="7">
        <f>VLOOKUP($AD173,AF!$B$43:$M$84,AJ$9)*$T173</f>
        <v>0</v>
      </c>
      <c r="AK173" s="7">
        <f>VLOOKUP($AD173,AF!$B$43:$M$84,AK$9)*$U173</f>
        <v>0</v>
      </c>
      <c r="AL173" s="7">
        <f>VLOOKUP($AD173,AF!$B$43:$M$84,AL$9)*$V173</f>
        <v>0</v>
      </c>
      <c r="AM173" s="7">
        <f t="shared" si="338"/>
        <v>0</v>
      </c>
      <c r="AN173" s="46"/>
      <c r="AO173" s="7">
        <f t="shared" si="339"/>
        <v>0</v>
      </c>
      <c r="AP173" s="7">
        <f t="shared" si="340"/>
        <v>0</v>
      </c>
      <c r="AQ173" s="7">
        <f t="shared" si="341"/>
        <v>0</v>
      </c>
      <c r="AR173" s="45">
        <f t="shared" si="342"/>
        <v>0</v>
      </c>
      <c r="AS173" s="46"/>
      <c r="AT173" s="46"/>
    </row>
    <row r="174" spans="1:46" x14ac:dyDescent="0.4">
      <c r="A174" s="20">
        <f t="shared" si="328"/>
        <v>166</v>
      </c>
      <c r="B174" s="6" t="s">
        <v>618</v>
      </c>
      <c r="C174" s="6" t="s">
        <v>619</v>
      </c>
      <c r="E174" s="15">
        <f>SUM(G174:K174)</f>
        <v>0</v>
      </c>
      <c r="F174" s="7">
        <v>100</v>
      </c>
      <c r="G174" s="114"/>
      <c r="H174" s="114"/>
      <c r="I174" s="114"/>
      <c r="J174" s="114"/>
      <c r="K174" s="114"/>
      <c r="L174" s="45">
        <f t="shared" si="332"/>
        <v>0</v>
      </c>
      <c r="M174" s="46"/>
      <c r="N174" s="7">
        <v>202</v>
      </c>
      <c r="O174" s="7">
        <f>VLOOKUP($N174,AF!$B$43:$M$84,O$9)*$G174</f>
        <v>0</v>
      </c>
      <c r="P174" s="7">
        <f>VLOOKUP($N174,AF!$B$43:$M$84,P$9)*$G174</f>
        <v>0</v>
      </c>
      <c r="Q174" s="7">
        <f>VLOOKUP($N174,AF!$B$43:$M$84,Q$9)*$H174</f>
        <v>0</v>
      </c>
      <c r="R174" s="7">
        <f>VLOOKUP($N174,AF!$B$43:$M$84,R$9)*$H174</f>
        <v>0</v>
      </c>
      <c r="S174" s="7">
        <f>VLOOKUP($N174,AF!$B$43:$M$84,S$9)*$I174</f>
        <v>0</v>
      </c>
      <c r="T174" s="7">
        <f>VLOOKUP($N174,AF!$B$43:$M$84,T$9)*$I174</f>
        <v>0</v>
      </c>
      <c r="U174" s="7">
        <f>VLOOKUP($N174,AF!$B$43:$M$84,U$9)*$J174</f>
        <v>0</v>
      </c>
      <c r="V174" s="7">
        <f>VLOOKUP($N174,AF!$B$43:$M$84,V$9)*$J174</f>
        <v>0</v>
      </c>
      <c r="W174" s="7">
        <f t="shared" si="333"/>
        <v>0</v>
      </c>
      <c r="X174" s="46"/>
      <c r="Y174" s="7">
        <f t="shared" si="334"/>
        <v>0</v>
      </c>
      <c r="Z174" s="7">
        <f t="shared" si="335"/>
        <v>0</v>
      </c>
      <c r="AA174" s="7">
        <f t="shared" si="336"/>
        <v>0</v>
      </c>
      <c r="AB174" s="45">
        <f t="shared" si="337"/>
        <v>0</v>
      </c>
      <c r="AC174" s="46"/>
      <c r="AD174" s="45">
        <v>300</v>
      </c>
      <c r="AE174" s="7">
        <f>VLOOKUP($AD174,AF!$B$43:$M$84,AE$9)*$O174</f>
        <v>0</v>
      </c>
      <c r="AF174" s="7">
        <f>VLOOKUP($AD174,AF!$B$43:$M$84,AF$9)*$P174</f>
        <v>0</v>
      </c>
      <c r="AG174" s="7">
        <f>VLOOKUP($AD174,AF!$B$43:$M$84,AG$9)*$Q174</f>
        <v>0</v>
      </c>
      <c r="AH174" s="7">
        <f>VLOOKUP($AD174,AF!$B$43:$M$84,AH$9)*$R174</f>
        <v>0</v>
      </c>
      <c r="AI174" s="7">
        <f>VLOOKUP($AD174,AF!$B$43:$M$84,AI$9)*$S174</f>
        <v>0</v>
      </c>
      <c r="AJ174" s="7">
        <f>VLOOKUP($AD174,AF!$B$43:$M$84,AJ$9)*$T174</f>
        <v>0</v>
      </c>
      <c r="AK174" s="7">
        <f>VLOOKUP($AD174,AF!$B$43:$M$84,AK$9)*$U174</f>
        <v>0</v>
      </c>
      <c r="AL174" s="7">
        <f>VLOOKUP($AD174,AF!$B$43:$M$84,AL$9)*$V174</f>
        <v>0</v>
      </c>
      <c r="AM174" s="7">
        <f t="shared" si="338"/>
        <v>0</v>
      </c>
      <c r="AN174" s="46"/>
      <c r="AO174" s="7">
        <f t="shared" si="339"/>
        <v>0</v>
      </c>
      <c r="AP174" s="7">
        <f t="shared" si="340"/>
        <v>0</v>
      </c>
      <c r="AQ174" s="7">
        <f t="shared" si="341"/>
        <v>0</v>
      </c>
      <c r="AR174" s="45">
        <f t="shared" si="342"/>
        <v>0</v>
      </c>
      <c r="AS174" s="46"/>
      <c r="AT174" s="46"/>
    </row>
    <row r="175" spans="1:46" x14ac:dyDescent="0.4">
      <c r="A175" s="20">
        <f t="shared" si="328"/>
        <v>167</v>
      </c>
      <c r="B175" s="6">
        <v>573</v>
      </c>
      <c r="C175" t="s">
        <v>300</v>
      </c>
      <c r="D175" t="s">
        <v>301</v>
      </c>
      <c r="E175" s="15">
        <f>'Form 1 WP'!W178-Expenses!E176</f>
        <v>0</v>
      </c>
      <c r="F175" s="7">
        <v>101</v>
      </c>
      <c r="G175" s="7">
        <f>VLOOKUP($F175,AF!$B$43:$M$84,G$9)*$E175</f>
        <v>0</v>
      </c>
      <c r="H175" s="7">
        <f>VLOOKUP($F175,AF!$B$43:$M$84,H$9)*$E175</f>
        <v>0</v>
      </c>
      <c r="I175" s="7">
        <f>VLOOKUP($F175,AF!$B$43:$M$84,I$9)*$E175</f>
        <v>0</v>
      </c>
      <c r="J175" s="7">
        <f>VLOOKUP($F175,AF!$B$43:$M$84,J$9)*$E175</f>
        <v>0</v>
      </c>
      <c r="K175" s="7">
        <f t="shared" ref="K175" si="351">E175-SUM(G175:J175)</f>
        <v>0</v>
      </c>
      <c r="L175" s="45">
        <f t="shared" si="332"/>
        <v>0</v>
      </c>
      <c r="M175" s="46"/>
      <c r="N175" s="7">
        <v>206</v>
      </c>
      <c r="O175" s="7">
        <f>VLOOKUP($N175,AF!$B$43:$M$84,O$9)*$G175</f>
        <v>0</v>
      </c>
      <c r="P175" s="7">
        <f>VLOOKUP($N175,AF!$B$43:$M$84,P$9)*$G175</f>
        <v>0</v>
      </c>
      <c r="Q175" s="7">
        <f>VLOOKUP($N175,AF!$B$43:$M$84,Q$9)*$H175</f>
        <v>0</v>
      </c>
      <c r="R175" s="7">
        <f>VLOOKUP($N175,AF!$B$43:$M$84,R$9)*$H175</f>
        <v>0</v>
      </c>
      <c r="S175" s="7">
        <f>VLOOKUP($N175,AF!$B$43:$M$84,S$9)*$I175</f>
        <v>0</v>
      </c>
      <c r="T175" s="7">
        <f>VLOOKUP($N175,AF!$B$43:$M$84,T$9)*$I175</f>
        <v>0</v>
      </c>
      <c r="U175" s="7">
        <f>VLOOKUP($N175,AF!$B$43:$M$84,U$9)*$J175</f>
        <v>0</v>
      </c>
      <c r="V175" s="7">
        <f>VLOOKUP($N175,AF!$B$43:$M$84,V$9)*$J175</f>
        <v>0</v>
      </c>
      <c r="W175" s="7">
        <f t="shared" si="333"/>
        <v>0</v>
      </c>
      <c r="X175" s="46"/>
      <c r="Y175" s="7">
        <f t="shared" si="334"/>
        <v>0</v>
      </c>
      <c r="Z175" s="7">
        <f t="shared" si="335"/>
        <v>0</v>
      </c>
      <c r="AA175" s="7">
        <f t="shared" si="336"/>
        <v>0</v>
      </c>
      <c r="AB175" s="45">
        <f t="shared" si="337"/>
        <v>0</v>
      </c>
      <c r="AC175" s="46"/>
      <c r="AD175" s="45">
        <v>300</v>
      </c>
      <c r="AE175" s="7">
        <f>VLOOKUP($AD175,AF!$B$43:$M$84,AE$9)*$O175</f>
        <v>0</v>
      </c>
      <c r="AF175" s="7">
        <f>VLOOKUP($AD175,AF!$B$43:$M$84,AF$9)*$P175</f>
        <v>0</v>
      </c>
      <c r="AG175" s="7">
        <f>VLOOKUP($AD175,AF!$B$43:$M$84,AG$9)*$Q175</f>
        <v>0</v>
      </c>
      <c r="AH175" s="7">
        <f>VLOOKUP($AD175,AF!$B$43:$M$84,AH$9)*$R175</f>
        <v>0</v>
      </c>
      <c r="AI175" s="7">
        <f>VLOOKUP($AD175,AF!$B$43:$M$84,AI$9)*$S175</f>
        <v>0</v>
      </c>
      <c r="AJ175" s="7">
        <f>VLOOKUP($AD175,AF!$B$43:$M$84,AJ$9)*$T175</f>
        <v>0</v>
      </c>
      <c r="AK175" s="7">
        <f>VLOOKUP($AD175,AF!$B$43:$M$84,AK$9)*$U175</f>
        <v>0</v>
      </c>
      <c r="AL175" s="7">
        <f>VLOOKUP($AD175,AF!$B$43:$M$84,AL$9)*$V175</f>
        <v>0</v>
      </c>
      <c r="AM175" s="7">
        <f t="shared" si="338"/>
        <v>0</v>
      </c>
      <c r="AN175" s="46"/>
      <c r="AO175" s="7">
        <f t="shared" si="339"/>
        <v>0</v>
      </c>
      <c r="AP175" s="7">
        <f t="shared" si="340"/>
        <v>0</v>
      </c>
      <c r="AQ175" s="7">
        <f t="shared" si="341"/>
        <v>0</v>
      </c>
      <c r="AR175" s="45">
        <f t="shared" si="342"/>
        <v>0</v>
      </c>
      <c r="AS175" s="46"/>
      <c r="AT175" s="46"/>
    </row>
    <row r="176" spans="1:46" x14ac:dyDescent="0.4">
      <c r="A176" s="20">
        <f t="shared" si="328"/>
        <v>168</v>
      </c>
      <c r="B176" s="6" t="s">
        <v>620</v>
      </c>
      <c r="C176" s="6" t="s">
        <v>621</v>
      </c>
      <c r="E176" s="15">
        <f>SUM(G176:K176)</f>
        <v>0</v>
      </c>
      <c r="F176" s="7">
        <v>100</v>
      </c>
      <c r="G176" s="114"/>
      <c r="H176" s="114"/>
      <c r="I176" s="114"/>
      <c r="J176" s="114"/>
      <c r="K176" s="114"/>
      <c r="L176" s="45">
        <f t="shared" si="332"/>
        <v>0</v>
      </c>
      <c r="M176" s="46"/>
      <c r="N176" s="7">
        <v>202</v>
      </c>
      <c r="O176" s="7">
        <f>VLOOKUP($N176,AF!$B$43:$M$84,O$9)*$G176</f>
        <v>0</v>
      </c>
      <c r="P176" s="7">
        <f>VLOOKUP($N176,AF!$B$43:$M$84,P$9)*$G176</f>
        <v>0</v>
      </c>
      <c r="Q176" s="7">
        <f>VLOOKUP($N176,AF!$B$43:$M$84,Q$9)*$H176</f>
        <v>0</v>
      </c>
      <c r="R176" s="7">
        <f>VLOOKUP($N176,AF!$B$43:$M$84,R$9)*$H176</f>
        <v>0</v>
      </c>
      <c r="S176" s="7">
        <f>VLOOKUP($N176,AF!$B$43:$M$84,S$9)*$I176</f>
        <v>0</v>
      </c>
      <c r="T176" s="7">
        <f>VLOOKUP($N176,AF!$B$43:$M$84,T$9)*$I176</f>
        <v>0</v>
      </c>
      <c r="U176" s="7">
        <f>VLOOKUP($N176,AF!$B$43:$M$84,U$9)*$J176</f>
        <v>0</v>
      </c>
      <c r="V176" s="7">
        <f>VLOOKUP($N176,AF!$B$43:$M$84,V$9)*$J176</f>
        <v>0</v>
      </c>
      <c r="W176" s="7">
        <f t="shared" si="333"/>
        <v>0</v>
      </c>
      <c r="X176" s="46"/>
      <c r="Y176" s="7">
        <f t="shared" si="334"/>
        <v>0</v>
      </c>
      <c r="Z176" s="7">
        <f t="shared" si="335"/>
        <v>0</v>
      </c>
      <c r="AA176" s="7">
        <f t="shared" si="336"/>
        <v>0</v>
      </c>
      <c r="AB176" s="45">
        <f t="shared" si="337"/>
        <v>0</v>
      </c>
      <c r="AC176" s="46"/>
      <c r="AD176" s="45">
        <v>300</v>
      </c>
      <c r="AE176" s="7">
        <f>VLOOKUP($AD176,AF!$B$43:$M$84,AE$9)*$O176</f>
        <v>0</v>
      </c>
      <c r="AF176" s="7">
        <f>VLOOKUP($AD176,AF!$B$43:$M$84,AF$9)*$P176</f>
        <v>0</v>
      </c>
      <c r="AG176" s="7">
        <f>VLOOKUP($AD176,AF!$B$43:$M$84,AG$9)*$Q176</f>
        <v>0</v>
      </c>
      <c r="AH176" s="7">
        <f>VLOOKUP($AD176,AF!$B$43:$M$84,AH$9)*$R176</f>
        <v>0</v>
      </c>
      <c r="AI176" s="7">
        <f>VLOOKUP($AD176,AF!$B$43:$M$84,AI$9)*$S176</f>
        <v>0</v>
      </c>
      <c r="AJ176" s="7">
        <f>VLOOKUP($AD176,AF!$B$43:$M$84,AJ$9)*$T176</f>
        <v>0</v>
      </c>
      <c r="AK176" s="7">
        <f>VLOOKUP($AD176,AF!$B$43:$M$84,AK$9)*$U176</f>
        <v>0</v>
      </c>
      <c r="AL176" s="7">
        <f>VLOOKUP($AD176,AF!$B$43:$M$84,AL$9)*$V176</f>
        <v>0</v>
      </c>
      <c r="AM176" s="7">
        <f t="shared" si="338"/>
        <v>0</v>
      </c>
      <c r="AN176" s="46"/>
      <c r="AO176" s="7">
        <f t="shared" si="339"/>
        <v>0</v>
      </c>
      <c r="AP176" s="7">
        <f t="shared" si="340"/>
        <v>0</v>
      </c>
      <c r="AQ176" s="7">
        <f t="shared" si="341"/>
        <v>0</v>
      </c>
      <c r="AR176" s="45">
        <f t="shared" si="342"/>
        <v>0</v>
      </c>
      <c r="AS176" s="46"/>
      <c r="AT176" s="46"/>
    </row>
    <row r="177" spans="1:46" x14ac:dyDescent="0.4">
      <c r="A177" s="20">
        <f t="shared" si="328"/>
        <v>169</v>
      </c>
      <c r="C177" t="s">
        <v>0</v>
      </c>
      <c r="E177" s="113">
        <f>SUM(E157:E176)</f>
        <v>477959</v>
      </c>
      <c r="F177" s="45"/>
      <c r="G177" s="113">
        <f>SUM(G157:G176)</f>
        <v>42347.69</v>
      </c>
      <c r="H177" s="113">
        <f>SUM(H157:H176)</f>
        <v>0</v>
      </c>
      <c r="I177" s="113">
        <f>SUM(I157:I176)</f>
        <v>264660.31</v>
      </c>
      <c r="J177" s="113">
        <f>SUM(J157:J176)</f>
        <v>0</v>
      </c>
      <c r="K177" s="113">
        <f>SUM(K157:K176)</f>
        <v>170950.99999999994</v>
      </c>
      <c r="L177" s="45">
        <f t="shared" si="332"/>
        <v>0</v>
      </c>
      <c r="M177" s="46"/>
      <c r="N177" s="45"/>
      <c r="O177" s="113">
        <f t="shared" ref="O177:W177" si="352">SUM(O157:O176)</f>
        <v>32023.869865260804</v>
      </c>
      <c r="P177" s="113">
        <f t="shared" si="352"/>
        <v>10323.820134739197</v>
      </c>
      <c r="Q177" s="113">
        <f t="shared" si="352"/>
        <v>0</v>
      </c>
      <c r="R177" s="113">
        <f t="shared" si="352"/>
        <v>0</v>
      </c>
      <c r="S177" s="113">
        <f t="shared" si="352"/>
        <v>264660.31</v>
      </c>
      <c r="T177" s="113">
        <f t="shared" si="352"/>
        <v>0</v>
      </c>
      <c r="U177" s="113">
        <f t="shared" si="352"/>
        <v>0</v>
      </c>
      <c r="V177" s="113">
        <f t="shared" si="352"/>
        <v>0</v>
      </c>
      <c r="W177" s="113">
        <f t="shared" si="352"/>
        <v>170950.99999999997</v>
      </c>
      <c r="X177" s="46"/>
      <c r="Y177" s="113">
        <f>SUM(Y157:Y176)</f>
        <v>296684.17986526084</v>
      </c>
      <c r="Z177" s="113">
        <f>SUM(Z157:Z176)</f>
        <v>10323.820134739197</v>
      </c>
      <c r="AA177" s="113">
        <f>SUM(AA157:AA176)</f>
        <v>477959</v>
      </c>
      <c r="AB177" s="45">
        <f t="shared" si="337"/>
        <v>0</v>
      </c>
      <c r="AC177" s="46"/>
      <c r="AD177" s="45"/>
      <c r="AE177" s="113">
        <f t="shared" ref="AE177:AM177" si="353">SUM(AE157:AE176)</f>
        <v>32023.869865260804</v>
      </c>
      <c r="AF177" s="113">
        <f t="shared" si="353"/>
        <v>10323.820134739197</v>
      </c>
      <c r="AG177" s="113">
        <f t="shared" si="353"/>
        <v>0</v>
      </c>
      <c r="AH177" s="113">
        <f t="shared" si="353"/>
        <v>0</v>
      </c>
      <c r="AI177" s="113">
        <f t="shared" si="353"/>
        <v>264660.31</v>
      </c>
      <c r="AJ177" s="113">
        <f t="shared" si="353"/>
        <v>0</v>
      </c>
      <c r="AK177" s="113">
        <f t="shared" si="353"/>
        <v>0</v>
      </c>
      <c r="AL177" s="113">
        <f t="shared" si="353"/>
        <v>0</v>
      </c>
      <c r="AM177" s="113">
        <f t="shared" si="353"/>
        <v>170950.99999999997</v>
      </c>
      <c r="AN177" s="46"/>
      <c r="AO177" s="113">
        <f>SUM(AO157:AO176)</f>
        <v>296684.17986526084</v>
      </c>
      <c r="AP177" s="113">
        <f>SUM(AP157:AP176)</f>
        <v>10323.820134739197</v>
      </c>
      <c r="AQ177" s="113">
        <f>SUM(AQ157:AQ176)</f>
        <v>477959</v>
      </c>
      <c r="AR177" s="45">
        <f t="shared" si="342"/>
        <v>0</v>
      </c>
      <c r="AS177" s="46"/>
      <c r="AT177" s="46"/>
    </row>
    <row r="178" spans="1:46" x14ac:dyDescent="0.4">
      <c r="A178" s="20">
        <f t="shared" si="328"/>
        <v>170</v>
      </c>
      <c r="E178" s="45"/>
      <c r="F178" s="45"/>
      <c r="G178" s="45"/>
      <c r="H178" s="45"/>
      <c r="I178" s="45"/>
      <c r="J178" s="45"/>
      <c r="K178" s="45"/>
      <c r="L178" s="45"/>
      <c r="M178" s="46"/>
      <c r="N178" s="45"/>
      <c r="O178" s="45"/>
      <c r="P178" s="45"/>
      <c r="Q178" s="45"/>
      <c r="R178" s="45"/>
      <c r="S178" s="45"/>
      <c r="T178" s="45"/>
      <c r="U178" s="45"/>
      <c r="V178" s="45"/>
      <c r="W178" s="45"/>
      <c r="X178" s="46"/>
      <c r="Y178" s="45"/>
      <c r="Z178" s="45"/>
      <c r="AA178" s="45"/>
      <c r="AB178" s="45"/>
      <c r="AC178" s="46"/>
      <c r="AD178" s="45"/>
      <c r="AE178" s="45"/>
      <c r="AF178" s="45"/>
      <c r="AG178" s="45"/>
      <c r="AH178" s="45"/>
      <c r="AI178" s="45"/>
      <c r="AJ178" s="45"/>
      <c r="AK178" s="45"/>
      <c r="AL178" s="45"/>
      <c r="AM178" s="45"/>
      <c r="AN178" s="46"/>
      <c r="AO178" s="45"/>
      <c r="AP178" s="45"/>
      <c r="AQ178" s="45"/>
      <c r="AR178" s="45"/>
      <c r="AS178" s="46"/>
      <c r="AT178" s="46"/>
    </row>
    <row r="179" spans="1:46" x14ac:dyDescent="0.4">
      <c r="A179" s="20">
        <f t="shared" si="328"/>
        <v>171</v>
      </c>
      <c r="E179" s="46"/>
      <c r="F179" s="47"/>
      <c r="G179" s="47"/>
      <c r="H179" s="47"/>
      <c r="I179" s="47"/>
      <c r="J179" s="47"/>
      <c r="K179" s="47"/>
      <c r="L179" s="47"/>
      <c r="M179" s="46"/>
      <c r="N179" s="47"/>
      <c r="O179" s="47"/>
      <c r="P179" s="47"/>
      <c r="Q179" s="47"/>
      <c r="R179" s="47"/>
      <c r="S179" s="47"/>
      <c r="T179" s="47"/>
      <c r="U179" s="47"/>
      <c r="V179" s="47"/>
      <c r="W179" s="47"/>
      <c r="X179" s="46"/>
      <c r="Y179" s="47"/>
      <c r="Z179" s="47"/>
      <c r="AA179" s="47"/>
      <c r="AB179" s="47"/>
      <c r="AC179" s="46"/>
      <c r="AD179" s="47"/>
      <c r="AE179" s="47"/>
      <c r="AF179" s="47"/>
      <c r="AG179" s="47"/>
      <c r="AH179" s="47"/>
      <c r="AI179" s="47"/>
      <c r="AJ179" s="47"/>
      <c r="AK179" s="47"/>
      <c r="AL179" s="47"/>
      <c r="AM179" s="47"/>
      <c r="AN179" s="46"/>
      <c r="AO179" s="47"/>
      <c r="AP179" s="47"/>
      <c r="AQ179" s="47"/>
      <c r="AR179" s="47"/>
      <c r="AS179" s="46"/>
      <c r="AT179" s="46"/>
    </row>
    <row r="180" spans="1:46" ht="15" thickBot="1" x14ac:dyDescent="0.45">
      <c r="A180" s="20">
        <f t="shared" si="328"/>
        <v>172</v>
      </c>
      <c r="B180" t="s">
        <v>392</v>
      </c>
      <c r="E180" s="40">
        <f>+E154+E177</f>
        <v>115549749</v>
      </c>
      <c r="F180" s="15"/>
      <c r="G180" s="40">
        <f>+G154+G177</f>
        <v>80760.542019002372</v>
      </c>
      <c r="H180" s="40">
        <f>+H154+H177</f>
        <v>3841.2852019002376</v>
      </c>
      <c r="I180" s="40">
        <f>+I154+I177</f>
        <v>456190.37363420427</v>
      </c>
      <c r="J180" s="40">
        <f>+J154+J177</f>
        <v>0</v>
      </c>
      <c r="K180" s="40">
        <f>+K154+K177</f>
        <v>115008956.79914489</v>
      </c>
      <c r="L180" s="45">
        <f>$E180-SUM(G180:K180)</f>
        <v>0</v>
      </c>
      <c r="M180" s="46"/>
      <c r="N180" s="15"/>
      <c r="O180" s="40">
        <f t="shared" ref="O180:W180" si="354">+O154+O177</f>
        <v>35865.155067161038</v>
      </c>
      <c r="P180" s="40">
        <f t="shared" si="354"/>
        <v>44895.386951841334</v>
      </c>
      <c r="Q180" s="40">
        <f t="shared" si="354"/>
        <v>3841.2852019002376</v>
      </c>
      <c r="R180" s="40">
        <f t="shared" si="354"/>
        <v>0</v>
      </c>
      <c r="S180" s="40">
        <f t="shared" si="354"/>
        <v>456190.37363420427</v>
      </c>
      <c r="T180" s="40">
        <f t="shared" si="354"/>
        <v>0</v>
      </c>
      <c r="U180" s="40">
        <f t="shared" si="354"/>
        <v>0</v>
      </c>
      <c r="V180" s="40">
        <f t="shared" si="354"/>
        <v>0</v>
      </c>
      <c r="W180" s="40">
        <f t="shared" si="354"/>
        <v>115008956.79914489</v>
      </c>
      <c r="X180" s="46"/>
      <c r="Y180" s="40">
        <f>+Y154+Y177</f>
        <v>495896.81390326557</v>
      </c>
      <c r="Z180" s="40">
        <f>+Z154+Z177</f>
        <v>44895.386951841334</v>
      </c>
      <c r="AA180" s="40">
        <f>+AA154+AA177</f>
        <v>115549749</v>
      </c>
      <c r="AB180" s="45">
        <f t="shared" ref="AB180" si="355">$E180-AA180</f>
        <v>0</v>
      </c>
      <c r="AC180" s="46"/>
      <c r="AD180" s="15"/>
      <c r="AE180" s="40">
        <f t="shared" ref="AE180:AM180" si="356">+AE154+AE177</f>
        <v>35865.155067161038</v>
      </c>
      <c r="AF180" s="40">
        <f t="shared" si="356"/>
        <v>44895.386951841334</v>
      </c>
      <c r="AG180" s="40">
        <f t="shared" si="356"/>
        <v>3841.2852019002376</v>
      </c>
      <c r="AH180" s="40">
        <f t="shared" si="356"/>
        <v>0</v>
      </c>
      <c r="AI180" s="40">
        <f t="shared" si="356"/>
        <v>456190.37363420427</v>
      </c>
      <c r="AJ180" s="40">
        <f t="shared" si="356"/>
        <v>0</v>
      </c>
      <c r="AK180" s="40">
        <f t="shared" si="356"/>
        <v>0</v>
      </c>
      <c r="AL180" s="40">
        <f t="shared" si="356"/>
        <v>0</v>
      </c>
      <c r="AM180" s="40">
        <f t="shared" si="356"/>
        <v>115008956.79914489</v>
      </c>
      <c r="AN180" s="46"/>
      <c r="AO180" s="40">
        <f>+AO154+AO177</f>
        <v>495896.81390326557</v>
      </c>
      <c r="AP180" s="40">
        <f>+AP154+AP177</f>
        <v>44895.386951841334</v>
      </c>
      <c r="AQ180" s="40">
        <f>+AQ154+AQ177</f>
        <v>115549749</v>
      </c>
      <c r="AR180" s="45">
        <f t="shared" ref="AR180" si="357">$E180-AQ180</f>
        <v>0</v>
      </c>
      <c r="AS180" s="46"/>
      <c r="AT180" s="46"/>
    </row>
    <row r="181" spans="1:46" ht="15" thickTop="1" x14ac:dyDescent="0.4">
      <c r="A181" s="20">
        <f t="shared" si="328"/>
        <v>173</v>
      </c>
      <c r="E181" s="46"/>
      <c r="F181" s="47"/>
      <c r="G181" s="47"/>
      <c r="H181" s="47"/>
      <c r="I181" s="47"/>
      <c r="J181" s="47"/>
      <c r="K181" s="47"/>
      <c r="L181" s="47"/>
      <c r="M181" s="46"/>
      <c r="N181" s="47"/>
      <c r="O181" s="47"/>
      <c r="P181" s="47"/>
      <c r="Q181" s="47"/>
      <c r="R181" s="47"/>
      <c r="S181" s="47"/>
      <c r="T181" s="47"/>
      <c r="U181" s="47"/>
      <c r="V181" s="47"/>
      <c r="W181" s="47"/>
      <c r="X181" s="46"/>
      <c r="Y181" s="47"/>
      <c r="Z181" s="47"/>
      <c r="AA181" s="47"/>
      <c r="AB181" s="47"/>
      <c r="AC181" s="46"/>
      <c r="AD181" s="47"/>
      <c r="AE181" s="47"/>
      <c r="AF181" s="47"/>
      <c r="AG181" s="47"/>
      <c r="AH181" s="47"/>
      <c r="AI181" s="47"/>
      <c r="AJ181" s="47"/>
      <c r="AK181" s="47"/>
      <c r="AL181" s="47"/>
      <c r="AM181" s="47"/>
      <c r="AN181" s="46"/>
      <c r="AO181" s="47"/>
      <c r="AP181" s="47"/>
      <c r="AQ181" s="47"/>
      <c r="AR181" s="47"/>
      <c r="AS181" s="46"/>
      <c r="AT181" s="46"/>
    </row>
    <row r="182" spans="1:46" x14ac:dyDescent="0.4">
      <c r="A182" s="20">
        <f t="shared" si="328"/>
        <v>174</v>
      </c>
      <c r="B182" s="21" t="s">
        <v>406</v>
      </c>
      <c r="C182" s="21"/>
      <c r="E182" s="46"/>
      <c r="F182" s="47"/>
      <c r="G182" s="47"/>
      <c r="H182" s="47"/>
      <c r="I182" s="47"/>
      <c r="J182" s="47"/>
      <c r="K182" s="47"/>
      <c r="L182" s="47"/>
      <c r="M182" s="46"/>
      <c r="N182" s="47"/>
      <c r="O182" s="47"/>
      <c r="P182" s="47"/>
      <c r="Q182" s="47"/>
      <c r="R182" s="47"/>
      <c r="S182" s="47"/>
      <c r="T182" s="47"/>
      <c r="U182" s="47"/>
      <c r="V182" s="47"/>
      <c r="W182" s="47"/>
      <c r="X182" s="46"/>
      <c r="Y182" s="47"/>
      <c r="Z182" s="47"/>
      <c r="AA182" s="47"/>
      <c r="AB182" s="47"/>
      <c r="AC182" s="46"/>
      <c r="AD182" s="47"/>
      <c r="AE182" s="47"/>
      <c r="AF182" s="47"/>
      <c r="AG182" s="47"/>
      <c r="AH182" s="47"/>
      <c r="AI182" s="47"/>
      <c r="AJ182" s="47"/>
      <c r="AK182" s="47"/>
      <c r="AL182" s="47"/>
      <c r="AM182" s="47"/>
      <c r="AN182" s="46"/>
      <c r="AO182" s="47"/>
      <c r="AP182" s="47"/>
      <c r="AQ182" s="47"/>
      <c r="AR182" s="47"/>
      <c r="AS182" s="46"/>
      <c r="AT182" s="46"/>
    </row>
    <row r="183" spans="1:46" x14ac:dyDescent="0.4">
      <c r="A183" s="20">
        <f t="shared" si="328"/>
        <v>175</v>
      </c>
      <c r="B183" s="6">
        <v>575.1</v>
      </c>
      <c r="C183" t="s">
        <v>364</v>
      </c>
      <c r="D183" t="s">
        <v>393</v>
      </c>
      <c r="E183" s="15">
        <f>'Form 1 WP'!W183</f>
        <v>562876</v>
      </c>
      <c r="F183" s="7">
        <v>101</v>
      </c>
      <c r="G183" s="7">
        <f>VLOOKUP($F183,AF!$B$43:$M$84,G$9)*$E183</f>
        <v>0</v>
      </c>
      <c r="H183" s="7">
        <f>VLOOKUP($F183,AF!$B$43:$M$84,H$9)*$E183</f>
        <v>0</v>
      </c>
      <c r="I183" s="7">
        <f>VLOOKUP($F183,AF!$B$43:$M$84,I$9)*$E183</f>
        <v>0</v>
      </c>
      <c r="J183" s="7">
        <f>VLOOKUP($F183,AF!$B$43:$M$84,J$9)*$E183</f>
        <v>0</v>
      </c>
      <c r="K183" s="7">
        <f t="shared" ref="K183:K190" si="358">E183-SUM(G183:J183)</f>
        <v>562876</v>
      </c>
      <c r="L183" s="45">
        <f t="shared" ref="L183:L191" si="359">$E183-SUM(G183:K183)</f>
        <v>0</v>
      </c>
      <c r="M183" s="46"/>
      <c r="N183" s="7">
        <v>206</v>
      </c>
      <c r="O183" s="7">
        <f>VLOOKUP($N183,AF!$B$43:$M$84,O$9)*$G183</f>
        <v>0</v>
      </c>
      <c r="P183" s="7">
        <f>VLOOKUP($N183,AF!$B$43:$M$84,P$9)*$G183</f>
        <v>0</v>
      </c>
      <c r="Q183" s="7">
        <f>VLOOKUP($N183,AF!$B$43:$M$84,Q$9)*$H183</f>
        <v>0</v>
      </c>
      <c r="R183" s="7">
        <f>VLOOKUP($N183,AF!$B$43:$M$84,R$9)*$H183</f>
        <v>0</v>
      </c>
      <c r="S183" s="7">
        <f>VLOOKUP($N183,AF!$B$43:$M$84,S$9)*$I183</f>
        <v>0</v>
      </c>
      <c r="T183" s="7">
        <f>VLOOKUP($N183,AF!$B$43:$M$84,T$9)*$I183</f>
        <v>0</v>
      </c>
      <c r="U183" s="7">
        <f>VLOOKUP($N183,AF!$B$43:$M$84,U$9)*$J183</f>
        <v>0</v>
      </c>
      <c r="V183" s="7">
        <f>VLOOKUP($N183,AF!$B$43:$M$84,V$9)*$J183</f>
        <v>0</v>
      </c>
      <c r="W183" s="7">
        <f t="shared" ref="W183:W190" si="360">E183-SUM(O183:V183)</f>
        <v>562876</v>
      </c>
      <c r="X183" s="46"/>
      <c r="Y183" s="7">
        <f t="shared" ref="Y183:Z190" si="361">+O183+Q183+S183+U183</f>
        <v>0</v>
      </c>
      <c r="Z183" s="7">
        <f t="shared" si="361"/>
        <v>0</v>
      </c>
      <c r="AA183" s="7">
        <f t="shared" ref="AA183:AA190" si="362">+Z183+Y183+W183</f>
        <v>562876</v>
      </c>
      <c r="AB183" s="45">
        <f t="shared" ref="AB183:AB191" si="363">$E183-AA183</f>
        <v>0</v>
      </c>
      <c r="AC183" s="46"/>
      <c r="AD183" s="45">
        <v>302</v>
      </c>
      <c r="AE183" s="7">
        <f>VLOOKUP($AD183,AF!$B$43:$M$84,AE$9)*$O183</f>
        <v>0</v>
      </c>
      <c r="AF183" s="7">
        <f>VLOOKUP($AD183,AF!$B$43:$M$84,AF$9)*$P183</f>
        <v>0</v>
      </c>
      <c r="AG183" s="7">
        <f>VLOOKUP($AD183,AF!$B$43:$M$84,AG$9)*$Q183</f>
        <v>0</v>
      </c>
      <c r="AH183" s="7">
        <f>VLOOKUP($AD183,AF!$B$43:$M$84,AH$9)*$R183</f>
        <v>0</v>
      </c>
      <c r="AI183" s="7">
        <f>VLOOKUP($AD183,AF!$B$43:$M$84,AI$9)*$S183</f>
        <v>0</v>
      </c>
      <c r="AJ183" s="7">
        <f>VLOOKUP($AD183,AF!$B$43:$M$84,AJ$9)*$T183</f>
        <v>0</v>
      </c>
      <c r="AK183" s="7">
        <f>VLOOKUP($AD183,AF!$B$43:$M$84,AK$9)*$U183</f>
        <v>0</v>
      </c>
      <c r="AL183" s="7">
        <f>VLOOKUP($AD183,AF!$B$43:$M$84,AL$9)*$V183</f>
        <v>0</v>
      </c>
      <c r="AM183" s="7">
        <f t="shared" ref="AM183:AM190" si="364">E183-SUM(AE183:AL183)</f>
        <v>562876</v>
      </c>
      <c r="AN183" s="46"/>
      <c r="AO183" s="7">
        <f t="shared" ref="AO183:AP190" si="365">+AE183+AG183+AI183+AK183</f>
        <v>0</v>
      </c>
      <c r="AP183" s="7">
        <f t="shared" si="365"/>
        <v>0</v>
      </c>
      <c r="AQ183" s="7">
        <f t="shared" ref="AQ183:AQ190" si="366">+AP183+AO183+AM183</f>
        <v>562876</v>
      </c>
      <c r="AR183" s="45">
        <f t="shared" ref="AR183:AR191" si="367">$E183-AQ183</f>
        <v>0</v>
      </c>
      <c r="AS183" s="46"/>
      <c r="AT183" s="46"/>
    </row>
    <row r="184" spans="1:46" x14ac:dyDescent="0.4">
      <c r="A184" s="20">
        <f t="shared" si="328"/>
        <v>176</v>
      </c>
      <c r="B184" s="6">
        <v>575.20000000000005</v>
      </c>
      <c r="C184" t="s">
        <v>365</v>
      </c>
      <c r="D184" t="s">
        <v>394</v>
      </c>
      <c r="E184" s="15">
        <f>'Form 1 WP'!W184</f>
        <v>0</v>
      </c>
      <c r="F184" s="7">
        <v>101</v>
      </c>
      <c r="G184" s="7">
        <f>VLOOKUP($F184,AF!$B$43:$M$84,G$9)*$E184</f>
        <v>0</v>
      </c>
      <c r="H184" s="7">
        <f>VLOOKUP($F184,AF!$B$43:$M$84,H$9)*$E184</f>
        <v>0</v>
      </c>
      <c r="I184" s="7">
        <f>VLOOKUP($F184,AF!$B$43:$M$84,I$9)*$E184</f>
        <v>0</v>
      </c>
      <c r="J184" s="7">
        <f>VLOOKUP($F184,AF!$B$43:$M$84,J$9)*$E184</f>
        <v>0</v>
      </c>
      <c r="K184" s="7">
        <f t="shared" si="358"/>
        <v>0</v>
      </c>
      <c r="L184" s="45">
        <f t="shared" si="359"/>
        <v>0</v>
      </c>
      <c r="M184" s="46"/>
      <c r="N184" s="7">
        <v>206</v>
      </c>
      <c r="O184" s="7">
        <f>VLOOKUP($N184,AF!$B$43:$M$84,O$9)*$G184</f>
        <v>0</v>
      </c>
      <c r="P184" s="7">
        <f>VLOOKUP($N184,AF!$B$43:$M$84,P$9)*$G184</f>
        <v>0</v>
      </c>
      <c r="Q184" s="7">
        <f>VLOOKUP($N184,AF!$B$43:$M$84,Q$9)*$H184</f>
        <v>0</v>
      </c>
      <c r="R184" s="7">
        <f>VLOOKUP($N184,AF!$B$43:$M$84,R$9)*$H184</f>
        <v>0</v>
      </c>
      <c r="S184" s="7">
        <f>VLOOKUP($N184,AF!$B$43:$M$84,S$9)*$I184</f>
        <v>0</v>
      </c>
      <c r="T184" s="7">
        <f>VLOOKUP($N184,AF!$B$43:$M$84,T$9)*$I184</f>
        <v>0</v>
      </c>
      <c r="U184" s="7">
        <f>VLOOKUP($N184,AF!$B$43:$M$84,U$9)*$J184</f>
        <v>0</v>
      </c>
      <c r="V184" s="7">
        <f>VLOOKUP($N184,AF!$B$43:$M$84,V$9)*$J184</f>
        <v>0</v>
      </c>
      <c r="W184" s="7">
        <f t="shared" si="360"/>
        <v>0</v>
      </c>
      <c r="X184" s="46"/>
      <c r="Y184" s="7">
        <f t="shared" si="361"/>
        <v>0</v>
      </c>
      <c r="Z184" s="7">
        <f t="shared" si="361"/>
        <v>0</v>
      </c>
      <c r="AA184" s="7">
        <f t="shared" si="362"/>
        <v>0</v>
      </c>
      <c r="AB184" s="45">
        <f t="shared" si="363"/>
        <v>0</v>
      </c>
      <c r="AC184" s="46"/>
      <c r="AD184" s="45">
        <v>302</v>
      </c>
      <c r="AE184" s="7">
        <f>VLOOKUP($AD184,AF!$B$43:$M$84,AE$9)*$O184</f>
        <v>0</v>
      </c>
      <c r="AF184" s="7">
        <f>VLOOKUP($AD184,AF!$B$43:$M$84,AF$9)*$P184</f>
        <v>0</v>
      </c>
      <c r="AG184" s="7">
        <f>VLOOKUP($AD184,AF!$B$43:$M$84,AG$9)*$Q184</f>
        <v>0</v>
      </c>
      <c r="AH184" s="7">
        <f>VLOOKUP($AD184,AF!$B$43:$M$84,AH$9)*$R184</f>
        <v>0</v>
      </c>
      <c r="AI184" s="7">
        <f>VLOOKUP($AD184,AF!$B$43:$M$84,AI$9)*$S184</f>
        <v>0</v>
      </c>
      <c r="AJ184" s="7">
        <f>VLOOKUP($AD184,AF!$B$43:$M$84,AJ$9)*$T184</f>
        <v>0</v>
      </c>
      <c r="AK184" s="7">
        <f>VLOOKUP($AD184,AF!$B$43:$M$84,AK$9)*$U184</f>
        <v>0</v>
      </c>
      <c r="AL184" s="7">
        <f>VLOOKUP($AD184,AF!$B$43:$M$84,AL$9)*$V184</f>
        <v>0</v>
      </c>
      <c r="AM184" s="7">
        <f t="shared" si="364"/>
        <v>0</v>
      </c>
      <c r="AN184" s="46"/>
      <c r="AO184" s="7">
        <f t="shared" si="365"/>
        <v>0</v>
      </c>
      <c r="AP184" s="7">
        <f t="shared" si="365"/>
        <v>0</v>
      </c>
      <c r="AQ184" s="7">
        <f t="shared" si="366"/>
        <v>0</v>
      </c>
      <c r="AR184" s="45">
        <f t="shared" si="367"/>
        <v>0</v>
      </c>
      <c r="AS184" s="46"/>
      <c r="AT184" s="46"/>
    </row>
    <row r="185" spans="1:46" x14ac:dyDescent="0.4">
      <c r="A185" s="20">
        <f t="shared" si="328"/>
        <v>177</v>
      </c>
      <c r="B185" s="6">
        <v>575.29999999999995</v>
      </c>
      <c r="C185" t="s">
        <v>366</v>
      </c>
      <c r="D185" t="s">
        <v>395</v>
      </c>
      <c r="E185" s="15">
        <f>'Form 1 WP'!W185</f>
        <v>0</v>
      </c>
      <c r="F185" s="7">
        <v>101</v>
      </c>
      <c r="G185" s="7">
        <f>VLOOKUP($F185,AF!$B$43:$M$84,G$9)*$E185</f>
        <v>0</v>
      </c>
      <c r="H185" s="7">
        <f>VLOOKUP($F185,AF!$B$43:$M$84,H$9)*$E185</f>
        <v>0</v>
      </c>
      <c r="I185" s="7">
        <f>VLOOKUP($F185,AF!$B$43:$M$84,I$9)*$E185</f>
        <v>0</v>
      </c>
      <c r="J185" s="7">
        <f>VLOOKUP($F185,AF!$B$43:$M$84,J$9)*$E185</f>
        <v>0</v>
      </c>
      <c r="K185" s="7">
        <f t="shared" si="358"/>
        <v>0</v>
      </c>
      <c r="L185" s="45">
        <f t="shared" si="359"/>
        <v>0</v>
      </c>
      <c r="M185" s="46"/>
      <c r="N185" s="7">
        <v>206</v>
      </c>
      <c r="O185" s="7">
        <f>VLOOKUP($N185,AF!$B$43:$M$84,O$9)*$G185</f>
        <v>0</v>
      </c>
      <c r="P185" s="7">
        <f>VLOOKUP($N185,AF!$B$43:$M$84,P$9)*$G185</f>
        <v>0</v>
      </c>
      <c r="Q185" s="7">
        <f>VLOOKUP($N185,AF!$B$43:$M$84,Q$9)*$H185</f>
        <v>0</v>
      </c>
      <c r="R185" s="7">
        <f>VLOOKUP($N185,AF!$B$43:$M$84,R$9)*$H185</f>
        <v>0</v>
      </c>
      <c r="S185" s="7">
        <f>VLOOKUP($N185,AF!$B$43:$M$84,S$9)*$I185</f>
        <v>0</v>
      </c>
      <c r="T185" s="7">
        <f>VLOOKUP($N185,AF!$B$43:$M$84,T$9)*$I185</f>
        <v>0</v>
      </c>
      <c r="U185" s="7">
        <f>VLOOKUP($N185,AF!$B$43:$M$84,U$9)*$J185</f>
        <v>0</v>
      </c>
      <c r="V185" s="7">
        <f>VLOOKUP($N185,AF!$B$43:$M$84,V$9)*$J185</f>
        <v>0</v>
      </c>
      <c r="W185" s="7">
        <f t="shared" si="360"/>
        <v>0</v>
      </c>
      <c r="X185" s="46"/>
      <c r="Y185" s="7">
        <f t="shared" si="361"/>
        <v>0</v>
      </c>
      <c r="Z185" s="7">
        <f t="shared" si="361"/>
        <v>0</v>
      </c>
      <c r="AA185" s="7">
        <f t="shared" si="362"/>
        <v>0</v>
      </c>
      <c r="AB185" s="45">
        <f t="shared" si="363"/>
        <v>0</v>
      </c>
      <c r="AC185" s="46"/>
      <c r="AD185" s="45">
        <v>302</v>
      </c>
      <c r="AE185" s="7">
        <f>VLOOKUP($AD185,AF!$B$43:$M$84,AE$9)*$O185</f>
        <v>0</v>
      </c>
      <c r="AF185" s="7">
        <f>VLOOKUP($AD185,AF!$B$43:$M$84,AF$9)*$P185</f>
        <v>0</v>
      </c>
      <c r="AG185" s="7">
        <f>VLOOKUP($AD185,AF!$B$43:$M$84,AG$9)*$Q185</f>
        <v>0</v>
      </c>
      <c r="AH185" s="7">
        <f>VLOOKUP($AD185,AF!$B$43:$M$84,AH$9)*$R185</f>
        <v>0</v>
      </c>
      <c r="AI185" s="7">
        <f>VLOOKUP($AD185,AF!$B$43:$M$84,AI$9)*$S185</f>
        <v>0</v>
      </c>
      <c r="AJ185" s="7">
        <f>VLOOKUP($AD185,AF!$B$43:$M$84,AJ$9)*$T185</f>
        <v>0</v>
      </c>
      <c r="AK185" s="7">
        <f>VLOOKUP($AD185,AF!$B$43:$M$84,AK$9)*$U185</f>
        <v>0</v>
      </c>
      <c r="AL185" s="7">
        <f>VLOOKUP($AD185,AF!$B$43:$M$84,AL$9)*$V185</f>
        <v>0</v>
      </c>
      <c r="AM185" s="7">
        <f t="shared" si="364"/>
        <v>0</v>
      </c>
      <c r="AN185" s="46"/>
      <c r="AO185" s="7">
        <f t="shared" si="365"/>
        <v>0</v>
      </c>
      <c r="AP185" s="7">
        <f t="shared" si="365"/>
        <v>0</v>
      </c>
      <c r="AQ185" s="7">
        <f t="shared" si="366"/>
        <v>0</v>
      </c>
      <c r="AR185" s="45">
        <f t="shared" si="367"/>
        <v>0</v>
      </c>
      <c r="AS185" s="46"/>
      <c r="AT185" s="46"/>
    </row>
    <row r="186" spans="1:46" x14ac:dyDescent="0.4">
      <c r="A186" s="20">
        <f t="shared" si="328"/>
        <v>178</v>
      </c>
      <c r="B186" s="6">
        <v>575.4</v>
      </c>
      <c r="C186" t="s">
        <v>367</v>
      </c>
      <c r="D186" t="s">
        <v>396</v>
      </c>
      <c r="E186" s="15">
        <f>'Form 1 WP'!W186</f>
        <v>0</v>
      </c>
      <c r="F186" s="7">
        <v>101</v>
      </c>
      <c r="G186" s="7">
        <f>VLOOKUP($F186,AF!$B$43:$M$84,G$9)*$E186</f>
        <v>0</v>
      </c>
      <c r="H186" s="7">
        <f>VLOOKUP($F186,AF!$B$43:$M$84,H$9)*$E186</f>
        <v>0</v>
      </c>
      <c r="I186" s="7">
        <f>VLOOKUP($F186,AF!$B$43:$M$84,I$9)*$E186</f>
        <v>0</v>
      </c>
      <c r="J186" s="7">
        <f>VLOOKUP($F186,AF!$B$43:$M$84,J$9)*$E186</f>
        <v>0</v>
      </c>
      <c r="K186" s="7">
        <f t="shared" si="358"/>
        <v>0</v>
      </c>
      <c r="L186" s="45">
        <f t="shared" si="359"/>
        <v>0</v>
      </c>
      <c r="M186" s="46"/>
      <c r="N186" s="7">
        <v>206</v>
      </c>
      <c r="O186" s="7">
        <f>VLOOKUP($N186,AF!$B$43:$M$84,O$9)*$G186</f>
        <v>0</v>
      </c>
      <c r="P186" s="7">
        <f>VLOOKUP($N186,AF!$B$43:$M$84,P$9)*$G186</f>
        <v>0</v>
      </c>
      <c r="Q186" s="7">
        <f>VLOOKUP($N186,AF!$B$43:$M$84,Q$9)*$H186</f>
        <v>0</v>
      </c>
      <c r="R186" s="7">
        <f>VLOOKUP($N186,AF!$B$43:$M$84,R$9)*$H186</f>
        <v>0</v>
      </c>
      <c r="S186" s="7">
        <f>VLOOKUP($N186,AF!$B$43:$M$84,S$9)*$I186</f>
        <v>0</v>
      </c>
      <c r="T186" s="7">
        <f>VLOOKUP($N186,AF!$B$43:$M$84,T$9)*$I186</f>
        <v>0</v>
      </c>
      <c r="U186" s="7">
        <f>VLOOKUP($N186,AF!$B$43:$M$84,U$9)*$J186</f>
        <v>0</v>
      </c>
      <c r="V186" s="7">
        <f>VLOOKUP($N186,AF!$B$43:$M$84,V$9)*$J186</f>
        <v>0</v>
      </c>
      <c r="W186" s="7">
        <f t="shared" si="360"/>
        <v>0</v>
      </c>
      <c r="X186" s="46"/>
      <c r="Y186" s="7">
        <f t="shared" si="361"/>
        <v>0</v>
      </c>
      <c r="Z186" s="7">
        <f t="shared" si="361"/>
        <v>0</v>
      </c>
      <c r="AA186" s="7">
        <f t="shared" si="362"/>
        <v>0</v>
      </c>
      <c r="AB186" s="45">
        <f t="shared" si="363"/>
        <v>0</v>
      </c>
      <c r="AC186" s="46"/>
      <c r="AD186" s="45">
        <v>302</v>
      </c>
      <c r="AE186" s="7">
        <f>VLOOKUP($AD186,AF!$B$43:$M$84,AE$9)*$O186</f>
        <v>0</v>
      </c>
      <c r="AF186" s="7">
        <f>VLOOKUP($AD186,AF!$B$43:$M$84,AF$9)*$P186</f>
        <v>0</v>
      </c>
      <c r="AG186" s="7">
        <f>VLOOKUP($AD186,AF!$B$43:$M$84,AG$9)*$Q186</f>
        <v>0</v>
      </c>
      <c r="AH186" s="7">
        <f>VLOOKUP($AD186,AF!$B$43:$M$84,AH$9)*$R186</f>
        <v>0</v>
      </c>
      <c r="AI186" s="7">
        <f>VLOOKUP($AD186,AF!$B$43:$M$84,AI$9)*$S186</f>
        <v>0</v>
      </c>
      <c r="AJ186" s="7">
        <f>VLOOKUP($AD186,AF!$B$43:$M$84,AJ$9)*$T186</f>
        <v>0</v>
      </c>
      <c r="AK186" s="7">
        <f>VLOOKUP($AD186,AF!$B$43:$M$84,AK$9)*$U186</f>
        <v>0</v>
      </c>
      <c r="AL186" s="7">
        <f>VLOOKUP($AD186,AF!$B$43:$M$84,AL$9)*$V186</f>
        <v>0</v>
      </c>
      <c r="AM186" s="7">
        <f t="shared" si="364"/>
        <v>0</v>
      </c>
      <c r="AN186" s="46"/>
      <c r="AO186" s="7">
        <f t="shared" si="365"/>
        <v>0</v>
      </c>
      <c r="AP186" s="7">
        <f t="shared" si="365"/>
        <v>0</v>
      </c>
      <c r="AQ186" s="7">
        <f t="shared" si="366"/>
        <v>0</v>
      </c>
      <c r="AR186" s="45">
        <f t="shared" si="367"/>
        <v>0</v>
      </c>
      <c r="AS186" s="46"/>
      <c r="AT186" s="46"/>
    </row>
    <row r="187" spans="1:46" x14ac:dyDescent="0.4">
      <c r="A187" s="20">
        <f t="shared" si="328"/>
        <v>179</v>
      </c>
      <c r="B187" s="6">
        <v>575.5</v>
      </c>
      <c r="C187" t="s">
        <v>368</v>
      </c>
      <c r="D187" t="s">
        <v>397</v>
      </c>
      <c r="E187" s="15">
        <f>'Form 1 WP'!W187</f>
        <v>0</v>
      </c>
      <c r="F187" s="7">
        <v>101</v>
      </c>
      <c r="G187" s="7">
        <f>VLOOKUP($F187,AF!$B$43:$M$84,G$9)*$E187</f>
        <v>0</v>
      </c>
      <c r="H187" s="7">
        <f>VLOOKUP($F187,AF!$B$43:$M$84,H$9)*$E187</f>
        <v>0</v>
      </c>
      <c r="I187" s="7">
        <f>VLOOKUP($F187,AF!$B$43:$M$84,I$9)*$E187</f>
        <v>0</v>
      </c>
      <c r="J187" s="7">
        <f>VLOOKUP($F187,AF!$B$43:$M$84,J$9)*$E187</f>
        <v>0</v>
      </c>
      <c r="K187" s="7">
        <f t="shared" si="358"/>
        <v>0</v>
      </c>
      <c r="L187" s="45">
        <f t="shared" si="359"/>
        <v>0</v>
      </c>
      <c r="M187" s="46"/>
      <c r="N187" s="7">
        <v>206</v>
      </c>
      <c r="O187" s="7">
        <f>VLOOKUP($N187,AF!$B$43:$M$84,O$9)*$G187</f>
        <v>0</v>
      </c>
      <c r="P187" s="7">
        <f>VLOOKUP($N187,AF!$B$43:$M$84,P$9)*$G187</f>
        <v>0</v>
      </c>
      <c r="Q187" s="7">
        <f>VLOOKUP($N187,AF!$B$43:$M$84,Q$9)*$H187</f>
        <v>0</v>
      </c>
      <c r="R187" s="7">
        <f>VLOOKUP($N187,AF!$B$43:$M$84,R$9)*$H187</f>
        <v>0</v>
      </c>
      <c r="S187" s="7">
        <f>VLOOKUP($N187,AF!$B$43:$M$84,S$9)*$I187</f>
        <v>0</v>
      </c>
      <c r="T187" s="7">
        <f>VLOOKUP($N187,AF!$B$43:$M$84,T$9)*$I187</f>
        <v>0</v>
      </c>
      <c r="U187" s="7">
        <f>VLOOKUP($N187,AF!$B$43:$M$84,U$9)*$J187</f>
        <v>0</v>
      </c>
      <c r="V187" s="7">
        <f>VLOOKUP($N187,AF!$B$43:$M$84,V$9)*$J187</f>
        <v>0</v>
      </c>
      <c r="W187" s="7">
        <f t="shared" si="360"/>
        <v>0</v>
      </c>
      <c r="X187" s="46"/>
      <c r="Y187" s="7">
        <f t="shared" si="361"/>
        <v>0</v>
      </c>
      <c r="Z187" s="7">
        <f t="shared" si="361"/>
        <v>0</v>
      </c>
      <c r="AA187" s="7">
        <f t="shared" si="362"/>
        <v>0</v>
      </c>
      <c r="AB187" s="45">
        <f t="shared" si="363"/>
        <v>0</v>
      </c>
      <c r="AC187" s="46"/>
      <c r="AD187" s="45">
        <v>302</v>
      </c>
      <c r="AE187" s="7">
        <f>VLOOKUP($AD187,AF!$B$43:$M$84,AE$9)*$O187</f>
        <v>0</v>
      </c>
      <c r="AF187" s="7">
        <f>VLOOKUP($AD187,AF!$B$43:$M$84,AF$9)*$P187</f>
        <v>0</v>
      </c>
      <c r="AG187" s="7">
        <f>VLOOKUP($AD187,AF!$B$43:$M$84,AG$9)*$Q187</f>
        <v>0</v>
      </c>
      <c r="AH187" s="7">
        <f>VLOOKUP($AD187,AF!$B$43:$M$84,AH$9)*$R187</f>
        <v>0</v>
      </c>
      <c r="AI187" s="7">
        <f>VLOOKUP($AD187,AF!$B$43:$M$84,AI$9)*$S187</f>
        <v>0</v>
      </c>
      <c r="AJ187" s="7">
        <f>VLOOKUP($AD187,AF!$B$43:$M$84,AJ$9)*$T187</f>
        <v>0</v>
      </c>
      <c r="AK187" s="7">
        <f>VLOOKUP($AD187,AF!$B$43:$M$84,AK$9)*$U187</f>
        <v>0</v>
      </c>
      <c r="AL187" s="7">
        <f>VLOOKUP($AD187,AF!$B$43:$M$84,AL$9)*$V187</f>
        <v>0</v>
      </c>
      <c r="AM187" s="7">
        <f t="shared" si="364"/>
        <v>0</v>
      </c>
      <c r="AN187" s="46"/>
      <c r="AO187" s="7">
        <f t="shared" si="365"/>
        <v>0</v>
      </c>
      <c r="AP187" s="7">
        <f t="shared" si="365"/>
        <v>0</v>
      </c>
      <c r="AQ187" s="7">
        <f t="shared" si="366"/>
        <v>0</v>
      </c>
      <c r="AR187" s="45">
        <f t="shared" si="367"/>
        <v>0</v>
      </c>
      <c r="AS187" s="46"/>
      <c r="AT187" s="46"/>
    </row>
    <row r="188" spans="1:46" x14ac:dyDescent="0.4">
      <c r="A188" s="20">
        <f t="shared" si="328"/>
        <v>180</v>
      </c>
      <c r="B188" s="6">
        <v>575.6</v>
      </c>
      <c r="C188" t="s">
        <v>369</v>
      </c>
      <c r="D188" t="s">
        <v>398</v>
      </c>
      <c r="E188" s="15">
        <f>'Form 1 WP'!W188</f>
        <v>0</v>
      </c>
      <c r="F188" s="7">
        <v>101</v>
      </c>
      <c r="G188" s="7">
        <f>VLOOKUP($F188,AF!$B$43:$M$84,G$9)*$E188</f>
        <v>0</v>
      </c>
      <c r="H188" s="7">
        <f>VLOOKUP($F188,AF!$B$43:$M$84,H$9)*$E188</f>
        <v>0</v>
      </c>
      <c r="I188" s="7">
        <f>VLOOKUP($F188,AF!$B$43:$M$84,I$9)*$E188</f>
        <v>0</v>
      </c>
      <c r="J188" s="7">
        <f>VLOOKUP($F188,AF!$B$43:$M$84,J$9)*$E188</f>
        <v>0</v>
      </c>
      <c r="K188" s="7">
        <f t="shared" si="358"/>
        <v>0</v>
      </c>
      <c r="L188" s="45">
        <f t="shared" si="359"/>
        <v>0</v>
      </c>
      <c r="M188" s="46"/>
      <c r="N188" s="7">
        <v>206</v>
      </c>
      <c r="O188" s="7">
        <f>VLOOKUP($N188,AF!$B$43:$M$84,O$9)*$G188</f>
        <v>0</v>
      </c>
      <c r="P188" s="7">
        <f>VLOOKUP($N188,AF!$B$43:$M$84,P$9)*$G188</f>
        <v>0</v>
      </c>
      <c r="Q188" s="7">
        <f>VLOOKUP($N188,AF!$B$43:$M$84,Q$9)*$H188</f>
        <v>0</v>
      </c>
      <c r="R188" s="7">
        <f>VLOOKUP($N188,AF!$B$43:$M$84,R$9)*$H188</f>
        <v>0</v>
      </c>
      <c r="S188" s="7">
        <f>VLOOKUP($N188,AF!$B$43:$M$84,S$9)*$I188</f>
        <v>0</v>
      </c>
      <c r="T188" s="7">
        <f>VLOOKUP($N188,AF!$B$43:$M$84,T$9)*$I188</f>
        <v>0</v>
      </c>
      <c r="U188" s="7">
        <f>VLOOKUP($N188,AF!$B$43:$M$84,U$9)*$J188</f>
        <v>0</v>
      </c>
      <c r="V188" s="7">
        <f>VLOOKUP($N188,AF!$B$43:$M$84,V$9)*$J188</f>
        <v>0</v>
      </c>
      <c r="W188" s="7">
        <f t="shared" si="360"/>
        <v>0</v>
      </c>
      <c r="X188" s="46"/>
      <c r="Y188" s="7">
        <f t="shared" si="361"/>
        <v>0</v>
      </c>
      <c r="Z188" s="7">
        <f t="shared" si="361"/>
        <v>0</v>
      </c>
      <c r="AA188" s="7">
        <f t="shared" si="362"/>
        <v>0</v>
      </c>
      <c r="AB188" s="45">
        <f t="shared" si="363"/>
        <v>0</v>
      </c>
      <c r="AC188" s="46"/>
      <c r="AD188" s="45">
        <v>302</v>
      </c>
      <c r="AE188" s="7">
        <f>VLOOKUP($AD188,AF!$B$43:$M$84,AE$9)*$O188</f>
        <v>0</v>
      </c>
      <c r="AF188" s="7">
        <f>VLOOKUP($AD188,AF!$B$43:$M$84,AF$9)*$P188</f>
        <v>0</v>
      </c>
      <c r="AG188" s="7">
        <f>VLOOKUP($AD188,AF!$B$43:$M$84,AG$9)*$Q188</f>
        <v>0</v>
      </c>
      <c r="AH188" s="7">
        <f>VLOOKUP($AD188,AF!$B$43:$M$84,AH$9)*$R188</f>
        <v>0</v>
      </c>
      <c r="AI188" s="7">
        <f>VLOOKUP($AD188,AF!$B$43:$M$84,AI$9)*$S188</f>
        <v>0</v>
      </c>
      <c r="AJ188" s="7">
        <f>VLOOKUP($AD188,AF!$B$43:$M$84,AJ$9)*$T188</f>
        <v>0</v>
      </c>
      <c r="AK188" s="7">
        <f>VLOOKUP($AD188,AF!$B$43:$M$84,AK$9)*$U188</f>
        <v>0</v>
      </c>
      <c r="AL188" s="7">
        <f>VLOOKUP($AD188,AF!$B$43:$M$84,AL$9)*$V188</f>
        <v>0</v>
      </c>
      <c r="AM188" s="7">
        <f t="shared" si="364"/>
        <v>0</v>
      </c>
      <c r="AN188" s="46"/>
      <c r="AO188" s="7">
        <f t="shared" si="365"/>
        <v>0</v>
      </c>
      <c r="AP188" s="7">
        <f t="shared" si="365"/>
        <v>0</v>
      </c>
      <c r="AQ188" s="7">
        <f t="shared" si="366"/>
        <v>0</v>
      </c>
      <c r="AR188" s="45">
        <f t="shared" si="367"/>
        <v>0</v>
      </c>
      <c r="AS188" s="46"/>
      <c r="AT188" s="46"/>
    </row>
    <row r="189" spans="1:46" x14ac:dyDescent="0.4">
      <c r="A189" s="20">
        <f t="shared" si="328"/>
        <v>181</v>
      </c>
      <c r="B189" s="6">
        <v>575.70000000000005</v>
      </c>
      <c r="C189" t="s">
        <v>370</v>
      </c>
      <c r="D189" t="s">
        <v>399</v>
      </c>
      <c r="E189" s="15">
        <f>'Form 1 WP'!W189</f>
        <v>5563391</v>
      </c>
      <c r="F189" s="7">
        <v>101</v>
      </c>
      <c r="G189" s="7">
        <f>VLOOKUP($F189,AF!$B$43:$M$84,G$9)*$E189</f>
        <v>0</v>
      </c>
      <c r="H189" s="7">
        <f>VLOOKUP($F189,AF!$B$43:$M$84,H$9)*$E189</f>
        <v>0</v>
      </c>
      <c r="I189" s="7">
        <f>VLOOKUP($F189,AF!$B$43:$M$84,I$9)*$E189</f>
        <v>0</v>
      </c>
      <c r="J189" s="7">
        <f>VLOOKUP($F189,AF!$B$43:$M$84,J$9)*$E189</f>
        <v>0</v>
      </c>
      <c r="K189" s="7">
        <f t="shared" si="358"/>
        <v>5563391</v>
      </c>
      <c r="L189" s="45">
        <f t="shared" si="359"/>
        <v>0</v>
      </c>
      <c r="M189" s="46"/>
      <c r="N189" s="7">
        <v>206</v>
      </c>
      <c r="O189" s="7">
        <f>VLOOKUP($N189,AF!$B$43:$M$84,O$9)*$G189</f>
        <v>0</v>
      </c>
      <c r="P189" s="7">
        <f>VLOOKUP($N189,AF!$B$43:$M$84,P$9)*$G189</f>
        <v>0</v>
      </c>
      <c r="Q189" s="7">
        <f>VLOOKUP($N189,AF!$B$43:$M$84,Q$9)*$H189</f>
        <v>0</v>
      </c>
      <c r="R189" s="7">
        <f>VLOOKUP($N189,AF!$B$43:$M$84,R$9)*$H189</f>
        <v>0</v>
      </c>
      <c r="S189" s="7">
        <f>VLOOKUP($N189,AF!$B$43:$M$84,S$9)*$I189</f>
        <v>0</v>
      </c>
      <c r="T189" s="7">
        <f>VLOOKUP($N189,AF!$B$43:$M$84,T$9)*$I189</f>
        <v>0</v>
      </c>
      <c r="U189" s="7">
        <f>VLOOKUP($N189,AF!$B$43:$M$84,U$9)*$J189</f>
        <v>0</v>
      </c>
      <c r="V189" s="7">
        <f>VLOOKUP($N189,AF!$B$43:$M$84,V$9)*$J189</f>
        <v>0</v>
      </c>
      <c r="W189" s="7">
        <f t="shared" si="360"/>
        <v>5563391</v>
      </c>
      <c r="X189" s="46"/>
      <c r="Y189" s="7">
        <f t="shared" si="361"/>
        <v>0</v>
      </c>
      <c r="Z189" s="7">
        <f t="shared" si="361"/>
        <v>0</v>
      </c>
      <c r="AA189" s="7">
        <f t="shared" si="362"/>
        <v>5563391</v>
      </c>
      <c r="AB189" s="45">
        <f t="shared" si="363"/>
        <v>0</v>
      </c>
      <c r="AC189" s="46"/>
      <c r="AD189" s="45">
        <v>302</v>
      </c>
      <c r="AE189" s="7">
        <f>VLOOKUP($AD189,AF!$B$43:$M$84,AE$9)*$O189</f>
        <v>0</v>
      </c>
      <c r="AF189" s="7">
        <f>VLOOKUP($AD189,AF!$B$43:$M$84,AF$9)*$P189</f>
        <v>0</v>
      </c>
      <c r="AG189" s="7">
        <f>VLOOKUP($AD189,AF!$B$43:$M$84,AG$9)*$Q189</f>
        <v>0</v>
      </c>
      <c r="AH189" s="7">
        <f>VLOOKUP($AD189,AF!$B$43:$M$84,AH$9)*$R189</f>
        <v>0</v>
      </c>
      <c r="AI189" s="7">
        <f>VLOOKUP($AD189,AF!$B$43:$M$84,AI$9)*$S189</f>
        <v>0</v>
      </c>
      <c r="AJ189" s="7">
        <f>VLOOKUP($AD189,AF!$B$43:$M$84,AJ$9)*$T189</f>
        <v>0</v>
      </c>
      <c r="AK189" s="7">
        <f>VLOOKUP($AD189,AF!$B$43:$M$84,AK$9)*$U189</f>
        <v>0</v>
      </c>
      <c r="AL189" s="7">
        <f>VLOOKUP($AD189,AF!$B$43:$M$84,AL$9)*$V189</f>
        <v>0</v>
      </c>
      <c r="AM189" s="7">
        <f t="shared" si="364"/>
        <v>5563391</v>
      </c>
      <c r="AN189" s="46"/>
      <c r="AO189" s="7">
        <f t="shared" si="365"/>
        <v>0</v>
      </c>
      <c r="AP189" s="7">
        <f t="shared" si="365"/>
        <v>0</v>
      </c>
      <c r="AQ189" s="7">
        <f t="shared" si="366"/>
        <v>5563391</v>
      </c>
      <c r="AR189" s="45">
        <f t="shared" si="367"/>
        <v>0</v>
      </c>
      <c r="AS189" s="46"/>
      <c r="AT189" s="46"/>
    </row>
    <row r="190" spans="1:46" x14ac:dyDescent="0.4">
      <c r="A190" s="20">
        <f t="shared" si="328"/>
        <v>182</v>
      </c>
      <c r="B190" s="6">
        <v>575.79999999999995</v>
      </c>
      <c r="C190" t="s">
        <v>371</v>
      </c>
      <c r="D190" t="s">
        <v>400</v>
      </c>
      <c r="E190" s="15">
        <f>'Form 1 WP'!W190</f>
        <v>0</v>
      </c>
      <c r="F190" s="7">
        <v>101</v>
      </c>
      <c r="G190" s="7">
        <f>VLOOKUP($F190,AF!$B$43:$M$84,G$9)*$E190</f>
        <v>0</v>
      </c>
      <c r="H190" s="7">
        <f>VLOOKUP($F190,AF!$B$43:$M$84,H$9)*$E190</f>
        <v>0</v>
      </c>
      <c r="I190" s="7">
        <f>VLOOKUP($F190,AF!$B$43:$M$84,I$9)*$E190</f>
        <v>0</v>
      </c>
      <c r="J190" s="7">
        <f>VLOOKUP($F190,AF!$B$43:$M$84,J$9)*$E190</f>
        <v>0</v>
      </c>
      <c r="K190" s="7">
        <f t="shared" si="358"/>
        <v>0</v>
      </c>
      <c r="L190" s="45">
        <f t="shared" si="359"/>
        <v>0</v>
      </c>
      <c r="M190" s="46"/>
      <c r="N190" s="7">
        <v>206</v>
      </c>
      <c r="O190" s="7">
        <f>VLOOKUP($N190,AF!$B$43:$M$84,O$9)*$G190</f>
        <v>0</v>
      </c>
      <c r="P190" s="7">
        <f>VLOOKUP($N190,AF!$B$43:$M$84,P$9)*$G190</f>
        <v>0</v>
      </c>
      <c r="Q190" s="7">
        <f>VLOOKUP($N190,AF!$B$43:$M$84,Q$9)*$H190</f>
        <v>0</v>
      </c>
      <c r="R190" s="7">
        <f>VLOOKUP($N190,AF!$B$43:$M$84,R$9)*$H190</f>
        <v>0</v>
      </c>
      <c r="S190" s="7">
        <f>VLOOKUP($N190,AF!$B$43:$M$84,S$9)*$I190</f>
        <v>0</v>
      </c>
      <c r="T190" s="7">
        <f>VLOOKUP($N190,AF!$B$43:$M$84,T$9)*$I190</f>
        <v>0</v>
      </c>
      <c r="U190" s="7">
        <f>VLOOKUP($N190,AF!$B$43:$M$84,U$9)*$J190</f>
        <v>0</v>
      </c>
      <c r="V190" s="7">
        <f>VLOOKUP($N190,AF!$B$43:$M$84,V$9)*$J190</f>
        <v>0</v>
      </c>
      <c r="W190" s="7">
        <f t="shared" si="360"/>
        <v>0</v>
      </c>
      <c r="X190" s="46"/>
      <c r="Y190" s="7">
        <f t="shared" si="361"/>
        <v>0</v>
      </c>
      <c r="Z190" s="7">
        <f t="shared" si="361"/>
        <v>0</v>
      </c>
      <c r="AA190" s="7">
        <f t="shared" si="362"/>
        <v>0</v>
      </c>
      <c r="AB190" s="45">
        <f t="shared" si="363"/>
        <v>0</v>
      </c>
      <c r="AC190" s="46"/>
      <c r="AD190" s="45">
        <v>302</v>
      </c>
      <c r="AE190" s="7">
        <f>VLOOKUP($AD190,AF!$B$43:$M$84,AE$9)*$O190</f>
        <v>0</v>
      </c>
      <c r="AF190" s="7">
        <f>VLOOKUP($AD190,AF!$B$43:$M$84,AF$9)*$P190</f>
        <v>0</v>
      </c>
      <c r="AG190" s="7">
        <f>VLOOKUP($AD190,AF!$B$43:$M$84,AG$9)*$Q190</f>
        <v>0</v>
      </c>
      <c r="AH190" s="7">
        <f>VLOOKUP($AD190,AF!$B$43:$M$84,AH$9)*$R190</f>
        <v>0</v>
      </c>
      <c r="AI190" s="7">
        <f>VLOOKUP($AD190,AF!$B$43:$M$84,AI$9)*$S190</f>
        <v>0</v>
      </c>
      <c r="AJ190" s="7">
        <f>VLOOKUP($AD190,AF!$B$43:$M$84,AJ$9)*$T190</f>
        <v>0</v>
      </c>
      <c r="AK190" s="7">
        <f>VLOOKUP($AD190,AF!$B$43:$M$84,AK$9)*$U190</f>
        <v>0</v>
      </c>
      <c r="AL190" s="7">
        <f>VLOOKUP($AD190,AF!$B$43:$M$84,AL$9)*$V190</f>
        <v>0</v>
      </c>
      <c r="AM190" s="7">
        <f t="shared" si="364"/>
        <v>0</v>
      </c>
      <c r="AN190" s="46"/>
      <c r="AO190" s="7">
        <f t="shared" si="365"/>
        <v>0</v>
      </c>
      <c r="AP190" s="7">
        <f t="shared" si="365"/>
        <v>0</v>
      </c>
      <c r="AQ190" s="7">
        <f t="shared" si="366"/>
        <v>0</v>
      </c>
      <c r="AR190" s="45">
        <f t="shared" si="367"/>
        <v>0</v>
      </c>
      <c r="AS190" s="46"/>
      <c r="AT190" s="46"/>
    </row>
    <row r="191" spans="1:46" x14ac:dyDescent="0.4">
      <c r="A191" s="20">
        <f t="shared" si="328"/>
        <v>183</v>
      </c>
      <c r="C191" t="s">
        <v>0</v>
      </c>
      <c r="E191" s="113">
        <f>SUM(E183:E190)</f>
        <v>6126267</v>
      </c>
      <c r="F191" s="47"/>
      <c r="G191" s="113">
        <f t="shared" ref="G191:K191" si="368">SUM(G183:G190)</f>
        <v>0</v>
      </c>
      <c r="H191" s="113">
        <f t="shared" si="368"/>
        <v>0</v>
      </c>
      <c r="I191" s="113">
        <f t="shared" si="368"/>
        <v>0</v>
      </c>
      <c r="J191" s="113">
        <f t="shared" si="368"/>
        <v>0</v>
      </c>
      <c r="K191" s="113">
        <f t="shared" si="368"/>
        <v>6126267</v>
      </c>
      <c r="L191" s="45">
        <f t="shared" si="359"/>
        <v>0</v>
      </c>
      <c r="M191" s="46"/>
      <c r="N191" s="47"/>
      <c r="O191" s="113">
        <f t="shared" ref="O191:W191" si="369">SUM(O183:O190)</f>
        <v>0</v>
      </c>
      <c r="P191" s="113">
        <f t="shared" si="369"/>
        <v>0</v>
      </c>
      <c r="Q191" s="113">
        <f t="shared" si="369"/>
        <v>0</v>
      </c>
      <c r="R191" s="113">
        <f t="shared" si="369"/>
        <v>0</v>
      </c>
      <c r="S191" s="113">
        <f t="shared" si="369"/>
        <v>0</v>
      </c>
      <c r="T191" s="113">
        <f t="shared" si="369"/>
        <v>0</v>
      </c>
      <c r="U191" s="113">
        <f t="shared" si="369"/>
        <v>0</v>
      </c>
      <c r="V191" s="113">
        <f t="shared" si="369"/>
        <v>0</v>
      </c>
      <c r="W191" s="113">
        <f t="shared" si="369"/>
        <v>6126267</v>
      </c>
      <c r="X191" s="46"/>
      <c r="Y191" s="113">
        <f t="shared" ref="Y191:AA191" si="370">SUM(Y183:Y190)</f>
        <v>0</v>
      </c>
      <c r="Z191" s="113">
        <f t="shared" si="370"/>
        <v>0</v>
      </c>
      <c r="AA191" s="113">
        <f t="shared" si="370"/>
        <v>6126267</v>
      </c>
      <c r="AB191" s="45">
        <f t="shared" si="363"/>
        <v>0</v>
      </c>
      <c r="AC191" s="46"/>
      <c r="AD191" s="47"/>
      <c r="AE191" s="113">
        <f t="shared" ref="AE191:AM191" si="371">SUM(AE183:AE190)</f>
        <v>0</v>
      </c>
      <c r="AF191" s="113">
        <f t="shared" si="371"/>
        <v>0</v>
      </c>
      <c r="AG191" s="113">
        <f t="shared" si="371"/>
        <v>0</v>
      </c>
      <c r="AH191" s="113">
        <f t="shared" si="371"/>
        <v>0</v>
      </c>
      <c r="AI191" s="113">
        <f t="shared" si="371"/>
        <v>0</v>
      </c>
      <c r="AJ191" s="113">
        <f t="shared" si="371"/>
        <v>0</v>
      </c>
      <c r="AK191" s="113">
        <f t="shared" si="371"/>
        <v>0</v>
      </c>
      <c r="AL191" s="113">
        <f t="shared" si="371"/>
        <v>0</v>
      </c>
      <c r="AM191" s="113">
        <f t="shared" si="371"/>
        <v>6126267</v>
      </c>
      <c r="AN191" s="46"/>
      <c r="AO191" s="113">
        <f t="shared" ref="AO191:AQ191" si="372">SUM(AO183:AO190)</f>
        <v>0</v>
      </c>
      <c r="AP191" s="113">
        <f t="shared" si="372"/>
        <v>0</v>
      </c>
      <c r="AQ191" s="113">
        <f t="shared" si="372"/>
        <v>6126267</v>
      </c>
      <c r="AR191" s="45">
        <f t="shared" si="367"/>
        <v>0</v>
      </c>
      <c r="AS191" s="46"/>
      <c r="AT191" s="46"/>
    </row>
    <row r="192" spans="1:46" x14ac:dyDescent="0.4">
      <c r="A192" s="20">
        <f t="shared" si="328"/>
        <v>184</v>
      </c>
      <c r="E192" s="46"/>
      <c r="F192" s="47"/>
      <c r="G192" s="47"/>
      <c r="H192" s="47"/>
      <c r="I192" s="47"/>
      <c r="J192" s="47"/>
      <c r="K192" s="47"/>
      <c r="L192" s="47"/>
      <c r="M192" s="46"/>
      <c r="N192" s="47"/>
      <c r="O192" s="47"/>
      <c r="P192" s="47"/>
      <c r="Q192" s="47"/>
      <c r="R192" s="47"/>
      <c r="S192" s="47"/>
      <c r="T192" s="47"/>
      <c r="U192" s="47"/>
      <c r="V192" s="47"/>
      <c r="W192" s="47"/>
      <c r="X192" s="46"/>
      <c r="Y192" s="47"/>
      <c r="Z192" s="47"/>
      <c r="AA192" s="47"/>
      <c r="AB192" s="47"/>
      <c r="AC192" s="46"/>
      <c r="AD192" s="47"/>
      <c r="AE192" s="47"/>
      <c r="AF192" s="47"/>
      <c r="AG192" s="47"/>
      <c r="AH192" s="47"/>
      <c r="AI192" s="47"/>
      <c r="AJ192" s="47"/>
      <c r="AK192" s="47"/>
      <c r="AL192" s="47"/>
      <c r="AM192" s="47"/>
      <c r="AN192" s="46"/>
      <c r="AO192" s="47"/>
      <c r="AP192" s="47"/>
      <c r="AQ192" s="47"/>
      <c r="AR192" s="47"/>
      <c r="AS192" s="46"/>
      <c r="AT192" s="46"/>
    </row>
    <row r="193" spans="1:46" x14ac:dyDescent="0.4">
      <c r="A193" s="20">
        <f t="shared" si="328"/>
        <v>185</v>
      </c>
      <c r="B193" s="21" t="s">
        <v>407</v>
      </c>
      <c r="C193" s="21"/>
      <c r="E193" s="46"/>
      <c r="F193" s="47"/>
      <c r="G193" s="47"/>
      <c r="H193" s="47"/>
      <c r="I193" s="47"/>
      <c r="J193" s="47"/>
      <c r="K193" s="47"/>
      <c r="L193" s="47"/>
      <c r="M193" s="46"/>
      <c r="N193" s="47"/>
      <c r="O193" s="47"/>
      <c r="P193" s="47"/>
      <c r="Q193" s="47"/>
      <c r="R193" s="47"/>
      <c r="S193" s="47"/>
      <c r="T193" s="47"/>
      <c r="U193" s="47"/>
      <c r="V193" s="47"/>
      <c r="W193" s="47"/>
      <c r="X193" s="46"/>
      <c r="Y193" s="47"/>
      <c r="Z193" s="47"/>
      <c r="AA193" s="47"/>
      <c r="AB193" s="47"/>
      <c r="AC193" s="46"/>
      <c r="AD193" s="47"/>
      <c r="AE193" s="47"/>
      <c r="AF193" s="47"/>
      <c r="AG193" s="47"/>
      <c r="AH193" s="47"/>
      <c r="AI193" s="47"/>
      <c r="AJ193" s="47"/>
      <c r="AK193" s="47"/>
      <c r="AL193" s="47"/>
      <c r="AM193" s="47"/>
      <c r="AN193" s="46"/>
      <c r="AO193" s="47"/>
      <c r="AP193" s="47"/>
      <c r="AQ193" s="47"/>
      <c r="AR193" s="47"/>
      <c r="AS193" s="46"/>
      <c r="AT193" s="46"/>
    </row>
    <row r="194" spans="1:46" x14ac:dyDescent="0.4">
      <c r="A194" s="20">
        <f t="shared" si="328"/>
        <v>186</v>
      </c>
      <c r="B194" s="6">
        <v>576.1</v>
      </c>
      <c r="C194" t="s">
        <v>364</v>
      </c>
      <c r="D194" t="s">
        <v>393</v>
      </c>
      <c r="E194" s="15">
        <f>'Form 1 WP'!W193</f>
        <v>0</v>
      </c>
      <c r="F194" s="7">
        <v>101</v>
      </c>
      <c r="G194" s="7">
        <f>VLOOKUP($F194,AF!$B$43:$M$84,G$9)*$E194</f>
        <v>0</v>
      </c>
      <c r="H194" s="7">
        <f>VLOOKUP($F194,AF!$B$43:$M$84,H$9)*$E194</f>
        <v>0</v>
      </c>
      <c r="I194" s="7">
        <f>VLOOKUP($F194,AF!$B$43:$M$84,I$9)*$E194</f>
        <v>0</v>
      </c>
      <c r="J194" s="7">
        <f>VLOOKUP($F194,AF!$B$43:$M$84,J$9)*$E194</f>
        <v>0</v>
      </c>
      <c r="K194" s="7">
        <f t="shared" ref="K194:K198" si="373">E194-SUM(G194:J194)</f>
        <v>0</v>
      </c>
      <c r="L194" s="45">
        <f t="shared" ref="L194:L199" si="374">$E194-SUM(G194:K194)</f>
        <v>0</v>
      </c>
      <c r="M194" s="46"/>
      <c r="N194" s="7">
        <v>206</v>
      </c>
      <c r="O194" s="7">
        <f>VLOOKUP($N194,AF!$B$43:$M$84,O$9)*$G194</f>
        <v>0</v>
      </c>
      <c r="P194" s="7">
        <f>VLOOKUP($N194,AF!$B$43:$M$84,P$9)*$G194</f>
        <v>0</v>
      </c>
      <c r="Q194" s="7">
        <f>VLOOKUP($N194,AF!$B$43:$M$84,Q$9)*$H194</f>
        <v>0</v>
      </c>
      <c r="R194" s="7">
        <f>VLOOKUP($N194,AF!$B$43:$M$84,R$9)*$H194</f>
        <v>0</v>
      </c>
      <c r="S194" s="7">
        <f>VLOOKUP($N194,AF!$B$43:$M$84,S$9)*$I194</f>
        <v>0</v>
      </c>
      <c r="T194" s="7">
        <f>VLOOKUP($N194,AF!$B$43:$M$84,T$9)*$I194</f>
        <v>0</v>
      </c>
      <c r="U194" s="7">
        <f>VLOOKUP($N194,AF!$B$43:$M$84,U$9)*$J194</f>
        <v>0</v>
      </c>
      <c r="V194" s="7">
        <f>VLOOKUP($N194,AF!$B$43:$M$84,V$9)*$J194</f>
        <v>0</v>
      </c>
      <c r="W194" s="7">
        <f t="shared" ref="W194:W198" si="375">E194-SUM(O194:V194)</f>
        <v>0</v>
      </c>
      <c r="X194" s="46"/>
      <c r="Y194" s="7">
        <f t="shared" ref="Y194:Z198" si="376">+O194+Q194+S194+U194</f>
        <v>0</v>
      </c>
      <c r="Z194" s="7">
        <f t="shared" si="376"/>
        <v>0</v>
      </c>
      <c r="AA194" s="7">
        <f t="shared" ref="AA194:AA198" si="377">+Z194+Y194+W194</f>
        <v>0</v>
      </c>
      <c r="AB194" s="45">
        <f t="shared" ref="AB194:AB199" si="378">$E194-AA194</f>
        <v>0</v>
      </c>
      <c r="AC194" s="46"/>
      <c r="AD194" s="45">
        <v>302</v>
      </c>
      <c r="AE194" s="7">
        <f>VLOOKUP($AD194,AF!$B$43:$M$84,AE$9)*$O194</f>
        <v>0</v>
      </c>
      <c r="AF194" s="7">
        <f>VLOOKUP($AD194,AF!$B$43:$M$84,AF$9)*$P194</f>
        <v>0</v>
      </c>
      <c r="AG194" s="7">
        <f>VLOOKUP($AD194,AF!$B$43:$M$84,AG$9)*$Q194</f>
        <v>0</v>
      </c>
      <c r="AH194" s="7">
        <f>VLOOKUP($AD194,AF!$B$43:$M$84,AH$9)*$R194</f>
        <v>0</v>
      </c>
      <c r="AI194" s="7">
        <f>VLOOKUP($AD194,AF!$B$43:$M$84,AI$9)*$S194</f>
        <v>0</v>
      </c>
      <c r="AJ194" s="7">
        <f>VLOOKUP($AD194,AF!$B$43:$M$84,AJ$9)*$T194</f>
        <v>0</v>
      </c>
      <c r="AK194" s="7">
        <f>VLOOKUP($AD194,AF!$B$43:$M$84,AK$9)*$U194</f>
        <v>0</v>
      </c>
      <c r="AL194" s="7">
        <f>VLOOKUP($AD194,AF!$B$43:$M$84,AL$9)*$V194</f>
        <v>0</v>
      </c>
      <c r="AM194" s="7">
        <f t="shared" ref="AM194:AM198" si="379">E194-SUM(AE194:AL194)</f>
        <v>0</v>
      </c>
      <c r="AN194" s="46"/>
      <c r="AO194" s="7">
        <f t="shared" ref="AO194:AP198" si="380">+AE194+AG194+AI194+AK194</f>
        <v>0</v>
      </c>
      <c r="AP194" s="7">
        <f t="shared" si="380"/>
        <v>0</v>
      </c>
      <c r="AQ194" s="7">
        <f t="shared" ref="AQ194:AQ198" si="381">+AP194+AO194+AM194</f>
        <v>0</v>
      </c>
      <c r="AR194" s="45">
        <f t="shared" ref="AR194:AR199" si="382">$E194-AQ194</f>
        <v>0</v>
      </c>
      <c r="AS194" s="46"/>
      <c r="AT194" s="46"/>
    </row>
    <row r="195" spans="1:46" x14ac:dyDescent="0.4">
      <c r="A195" s="20">
        <f t="shared" si="328"/>
        <v>187</v>
      </c>
      <c r="B195" s="6">
        <v>576.20000000000005</v>
      </c>
      <c r="C195" t="s">
        <v>365</v>
      </c>
      <c r="D195" t="s">
        <v>394</v>
      </c>
      <c r="E195" s="15">
        <f>'Form 1 WP'!W194</f>
        <v>0</v>
      </c>
      <c r="F195" s="7">
        <v>101</v>
      </c>
      <c r="G195" s="7">
        <f>VLOOKUP($F195,AF!$B$43:$M$84,G$9)*$E195</f>
        <v>0</v>
      </c>
      <c r="H195" s="7">
        <f>VLOOKUP($F195,AF!$B$43:$M$84,H$9)*$E195</f>
        <v>0</v>
      </c>
      <c r="I195" s="7">
        <f>VLOOKUP($F195,AF!$B$43:$M$84,I$9)*$E195</f>
        <v>0</v>
      </c>
      <c r="J195" s="7">
        <f>VLOOKUP($F195,AF!$B$43:$M$84,J$9)*$E195</f>
        <v>0</v>
      </c>
      <c r="K195" s="7">
        <f t="shared" si="373"/>
        <v>0</v>
      </c>
      <c r="L195" s="45">
        <f t="shared" si="374"/>
        <v>0</v>
      </c>
      <c r="M195" s="46"/>
      <c r="N195" s="7">
        <v>206</v>
      </c>
      <c r="O195" s="7">
        <f>VLOOKUP($N195,AF!$B$43:$M$84,O$9)*$G195</f>
        <v>0</v>
      </c>
      <c r="P195" s="7">
        <f>VLOOKUP($N195,AF!$B$43:$M$84,P$9)*$G195</f>
        <v>0</v>
      </c>
      <c r="Q195" s="7">
        <f>VLOOKUP($N195,AF!$B$43:$M$84,Q$9)*$H195</f>
        <v>0</v>
      </c>
      <c r="R195" s="7">
        <f>VLOOKUP($N195,AF!$B$43:$M$84,R$9)*$H195</f>
        <v>0</v>
      </c>
      <c r="S195" s="7">
        <f>VLOOKUP($N195,AF!$B$43:$M$84,S$9)*$I195</f>
        <v>0</v>
      </c>
      <c r="T195" s="7">
        <f>VLOOKUP($N195,AF!$B$43:$M$84,T$9)*$I195</f>
        <v>0</v>
      </c>
      <c r="U195" s="7">
        <f>VLOOKUP($N195,AF!$B$43:$M$84,U$9)*$J195</f>
        <v>0</v>
      </c>
      <c r="V195" s="7">
        <f>VLOOKUP($N195,AF!$B$43:$M$84,V$9)*$J195</f>
        <v>0</v>
      </c>
      <c r="W195" s="7">
        <f t="shared" si="375"/>
        <v>0</v>
      </c>
      <c r="X195" s="46"/>
      <c r="Y195" s="7">
        <f t="shared" si="376"/>
        <v>0</v>
      </c>
      <c r="Z195" s="7">
        <f t="shared" si="376"/>
        <v>0</v>
      </c>
      <c r="AA195" s="7">
        <f t="shared" si="377"/>
        <v>0</v>
      </c>
      <c r="AB195" s="45">
        <f t="shared" si="378"/>
        <v>0</v>
      </c>
      <c r="AC195" s="46"/>
      <c r="AD195" s="45">
        <v>302</v>
      </c>
      <c r="AE195" s="7">
        <f>VLOOKUP($AD195,AF!$B$43:$M$84,AE$9)*$O195</f>
        <v>0</v>
      </c>
      <c r="AF195" s="7">
        <f>VLOOKUP($AD195,AF!$B$43:$M$84,AF$9)*$P195</f>
        <v>0</v>
      </c>
      <c r="AG195" s="7">
        <f>VLOOKUP($AD195,AF!$B$43:$M$84,AG$9)*$Q195</f>
        <v>0</v>
      </c>
      <c r="AH195" s="7">
        <f>VLOOKUP($AD195,AF!$B$43:$M$84,AH$9)*$R195</f>
        <v>0</v>
      </c>
      <c r="AI195" s="7">
        <f>VLOOKUP($AD195,AF!$B$43:$M$84,AI$9)*$S195</f>
        <v>0</v>
      </c>
      <c r="AJ195" s="7">
        <f>VLOOKUP($AD195,AF!$B$43:$M$84,AJ$9)*$T195</f>
        <v>0</v>
      </c>
      <c r="AK195" s="7">
        <f>VLOOKUP($AD195,AF!$B$43:$M$84,AK$9)*$U195</f>
        <v>0</v>
      </c>
      <c r="AL195" s="7">
        <f>VLOOKUP($AD195,AF!$B$43:$M$84,AL$9)*$V195</f>
        <v>0</v>
      </c>
      <c r="AM195" s="7">
        <f t="shared" si="379"/>
        <v>0</v>
      </c>
      <c r="AN195" s="46"/>
      <c r="AO195" s="7">
        <f t="shared" si="380"/>
        <v>0</v>
      </c>
      <c r="AP195" s="7">
        <f t="shared" si="380"/>
        <v>0</v>
      </c>
      <c r="AQ195" s="7">
        <f t="shared" si="381"/>
        <v>0</v>
      </c>
      <c r="AR195" s="45">
        <f t="shared" si="382"/>
        <v>0</v>
      </c>
      <c r="AS195" s="46"/>
      <c r="AT195" s="46"/>
    </row>
    <row r="196" spans="1:46" x14ac:dyDescent="0.4">
      <c r="A196" s="20">
        <f t="shared" si="328"/>
        <v>188</v>
      </c>
      <c r="B196" s="6">
        <v>576.29999999999995</v>
      </c>
      <c r="C196" t="s">
        <v>366</v>
      </c>
      <c r="D196" t="s">
        <v>395</v>
      </c>
      <c r="E196" s="15">
        <f>'Form 1 WP'!W195</f>
        <v>0</v>
      </c>
      <c r="F196" s="7">
        <v>101</v>
      </c>
      <c r="G196" s="7">
        <f>VLOOKUP($F196,AF!$B$43:$M$84,G$9)*$E196</f>
        <v>0</v>
      </c>
      <c r="H196" s="7">
        <f>VLOOKUP($F196,AF!$B$43:$M$84,H$9)*$E196</f>
        <v>0</v>
      </c>
      <c r="I196" s="7">
        <f>VLOOKUP($F196,AF!$B$43:$M$84,I$9)*$E196</f>
        <v>0</v>
      </c>
      <c r="J196" s="7">
        <f>VLOOKUP($F196,AF!$B$43:$M$84,J$9)*$E196</f>
        <v>0</v>
      </c>
      <c r="K196" s="7">
        <f t="shared" si="373"/>
        <v>0</v>
      </c>
      <c r="L196" s="45">
        <f t="shared" si="374"/>
        <v>0</v>
      </c>
      <c r="M196" s="46"/>
      <c r="N196" s="7">
        <v>206</v>
      </c>
      <c r="O196" s="7">
        <f>VLOOKUP($N196,AF!$B$43:$M$84,O$9)*$G196</f>
        <v>0</v>
      </c>
      <c r="P196" s="7">
        <f>VLOOKUP($N196,AF!$B$43:$M$84,P$9)*$G196</f>
        <v>0</v>
      </c>
      <c r="Q196" s="7">
        <f>VLOOKUP($N196,AF!$B$43:$M$84,Q$9)*$H196</f>
        <v>0</v>
      </c>
      <c r="R196" s="7">
        <f>VLOOKUP($N196,AF!$B$43:$M$84,R$9)*$H196</f>
        <v>0</v>
      </c>
      <c r="S196" s="7">
        <f>VLOOKUP($N196,AF!$B$43:$M$84,S$9)*$I196</f>
        <v>0</v>
      </c>
      <c r="T196" s="7">
        <f>VLOOKUP($N196,AF!$B$43:$M$84,T$9)*$I196</f>
        <v>0</v>
      </c>
      <c r="U196" s="7">
        <f>VLOOKUP($N196,AF!$B$43:$M$84,U$9)*$J196</f>
        <v>0</v>
      </c>
      <c r="V196" s="7">
        <f>VLOOKUP($N196,AF!$B$43:$M$84,V$9)*$J196</f>
        <v>0</v>
      </c>
      <c r="W196" s="7">
        <f t="shared" si="375"/>
        <v>0</v>
      </c>
      <c r="X196" s="46"/>
      <c r="Y196" s="7">
        <f t="shared" si="376"/>
        <v>0</v>
      </c>
      <c r="Z196" s="7">
        <f t="shared" si="376"/>
        <v>0</v>
      </c>
      <c r="AA196" s="7">
        <f t="shared" si="377"/>
        <v>0</v>
      </c>
      <c r="AB196" s="45">
        <f t="shared" si="378"/>
        <v>0</v>
      </c>
      <c r="AC196" s="46"/>
      <c r="AD196" s="45">
        <v>302</v>
      </c>
      <c r="AE196" s="7">
        <f>VLOOKUP($AD196,AF!$B$43:$M$84,AE$9)*$O196</f>
        <v>0</v>
      </c>
      <c r="AF196" s="7">
        <f>VLOOKUP($AD196,AF!$B$43:$M$84,AF$9)*$P196</f>
        <v>0</v>
      </c>
      <c r="AG196" s="7">
        <f>VLOOKUP($AD196,AF!$B$43:$M$84,AG$9)*$Q196</f>
        <v>0</v>
      </c>
      <c r="AH196" s="7">
        <f>VLOOKUP($AD196,AF!$B$43:$M$84,AH$9)*$R196</f>
        <v>0</v>
      </c>
      <c r="AI196" s="7">
        <f>VLOOKUP($AD196,AF!$B$43:$M$84,AI$9)*$S196</f>
        <v>0</v>
      </c>
      <c r="AJ196" s="7">
        <f>VLOOKUP($AD196,AF!$B$43:$M$84,AJ$9)*$T196</f>
        <v>0</v>
      </c>
      <c r="AK196" s="7">
        <f>VLOOKUP($AD196,AF!$B$43:$M$84,AK$9)*$U196</f>
        <v>0</v>
      </c>
      <c r="AL196" s="7">
        <f>VLOOKUP($AD196,AF!$B$43:$M$84,AL$9)*$V196</f>
        <v>0</v>
      </c>
      <c r="AM196" s="7">
        <f t="shared" si="379"/>
        <v>0</v>
      </c>
      <c r="AN196" s="46"/>
      <c r="AO196" s="7">
        <f t="shared" si="380"/>
        <v>0</v>
      </c>
      <c r="AP196" s="7">
        <f t="shared" si="380"/>
        <v>0</v>
      </c>
      <c r="AQ196" s="7">
        <f t="shared" si="381"/>
        <v>0</v>
      </c>
      <c r="AR196" s="45">
        <f t="shared" si="382"/>
        <v>0</v>
      </c>
      <c r="AS196" s="46"/>
      <c r="AT196" s="46"/>
    </row>
    <row r="197" spans="1:46" x14ac:dyDescent="0.4">
      <c r="A197" s="20">
        <f t="shared" si="328"/>
        <v>189</v>
      </c>
      <c r="B197" s="6">
        <v>576.4</v>
      </c>
      <c r="C197" t="s">
        <v>367</v>
      </c>
      <c r="D197" t="s">
        <v>396</v>
      </c>
      <c r="E197" s="15">
        <f>'Form 1 WP'!W196</f>
        <v>0</v>
      </c>
      <c r="F197" s="7">
        <v>101</v>
      </c>
      <c r="G197" s="7">
        <f>VLOOKUP($F197,AF!$B$43:$M$84,G$9)*$E197</f>
        <v>0</v>
      </c>
      <c r="H197" s="7">
        <f>VLOOKUP($F197,AF!$B$43:$M$84,H$9)*$E197</f>
        <v>0</v>
      </c>
      <c r="I197" s="7">
        <f>VLOOKUP($F197,AF!$B$43:$M$84,I$9)*$E197</f>
        <v>0</v>
      </c>
      <c r="J197" s="7">
        <f>VLOOKUP($F197,AF!$B$43:$M$84,J$9)*$E197</f>
        <v>0</v>
      </c>
      <c r="K197" s="7">
        <f t="shared" si="373"/>
        <v>0</v>
      </c>
      <c r="L197" s="45">
        <f t="shared" si="374"/>
        <v>0</v>
      </c>
      <c r="M197" s="46"/>
      <c r="N197" s="7">
        <v>206</v>
      </c>
      <c r="O197" s="7">
        <f>VLOOKUP($N197,AF!$B$43:$M$84,O$9)*$G197</f>
        <v>0</v>
      </c>
      <c r="P197" s="7">
        <f>VLOOKUP($N197,AF!$B$43:$M$84,P$9)*$G197</f>
        <v>0</v>
      </c>
      <c r="Q197" s="7">
        <f>VLOOKUP($N197,AF!$B$43:$M$84,Q$9)*$H197</f>
        <v>0</v>
      </c>
      <c r="R197" s="7">
        <f>VLOOKUP($N197,AF!$B$43:$M$84,R$9)*$H197</f>
        <v>0</v>
      </c>
      <c r="S197" s="7">
        <f>VLOOKUP($N197,AF!$B$43:$M$84,S$9)*$I197</f>
        <v>0</v>
      </c>
      <c r="T197" s="7">
        <f>VLOOKUP($N197,AF!$B$43:$M$84,T$9)*$I197</f>
        <v>0</v>
      </c>
      <c r="U197" s="7">
        <f>VLOOKUP($N197,AF!$B$43:$M$84,U$9)*$J197</f>
        <v>0</v>
      </c>
      <c r="V197" s="7">
        <f>VLOOKUP($N197,AF!$B$43:$M$84,V$9)*$J197</f>
        <v>0</v>
      </c>
      <c r="W197" s="7">
        <f t="shared" si="375"/>
        <v>0</v>
      </c>
      <c r="X197" s="46"/>
      <c r="Y197" s="7">
        <f t="shared" si="376"/>
        <v>0</v>
      </c>
      <c r="Z197" s="7">
        <f t="shared" si="376"/>
        <v>0</v>
      </c>
      <c r="AA197" s="7">
        <f t="shared" si="377"/>
        <v>0</v>
      </c>
      <c r="AB197" s="45">
        <f t="shared" si="378"/>
        <v>0</v>
      </c>
      <c r="AC197" s="46"/>
      <c r="AD197" s="45">
        <v>302</v>
      </c>
      <c r="AE197" s="7">
        <f>VLOOKUP($AD197,AF!$B$43:$M$84,AE$9)*$O197</f>
        <v>0</v>
      </c>
      <c r="AF197" s="7">
        <f>VLOOKUP($AD197,AF!$B$43:$M$84,AF$9)*$P197</f>
        <v>0</v>
      </c>
      <c r="AG197" s="7">
        <f>VLOOKUP($AD197,AF!$B$43:$M$84,AG$9)*$Q197</f>
        <v>0</v>
      </c>
      <c r="AH197" s="7">
        <f>VLOOKUP($AD197,AF!$B$43:$M$84,AH$9)*$R197</f>
        <v>0</v>
      </c>
      <c r="AI197" s="7">
        <f>VLOOKUP($AD197,AF!$B$43:$M$84,AI$9)*$S197</f>
        <v>0</v>
      </c>
      <c r="AJ197" s="7">
        <f>VLOOKUP($AD197,AF!$B$43:$M$84,AJ$9)*$T197</f>
        <v>0</v>
      </c>
      <c r="AK197" s="7">
        <f>VLOOKUP($AD197,AF!$B$43:$M$84,AK$9)*$U197</f>
        <v>0</v>
      </c>
      <c r="AL197" s="7">
        <f>VLOOKUP($AD197,AF!$B$43:$M$84,AL$9)*$V197</f>
        <v>0</v>
      </c>
      <c r="AM197" s="7">
        <f t="shared" si="379"/>
        <v>0</v>
      </c>
      <c r="AN197" s="46"/>
      <c r="AO197" s="7">
        <f t="shared" si="380"/>
        <v>0</v>
      </c>
      <c r="AP197" s="7">
        <f t="shared" si="380"/>
        <v>0</v>
      </c>
      <c r="AQ197" s="7">
        <f t="shared" si="381"/>
        <v>0</v>
      </c>
      <c r="AR197" s="45">
        <f t="shared" si="382"/>
        <v>0</v>
      </c>
      <c r="AS197" s="46"/>
      <c r="AT197" s="46"/>
    </row>
    <row r="198" spans="1:46" x14ac:dyDescent="0.4">
      <c r="A198" s="20">
        <f t="shared" si="328"/>
        <v>190</v>
      </c>
      <c r="B198" s="6">
        <v>576.5</v>
      </c>
      <c r="C198" t="s">
        <v>368</v>
      </c>
      <c r="D198" t="s">
        <v>397</v>
      </c>
      <c r="E198" s="15">
        <f>'Form 1 WP'!W197</f>
        <v>0</v>
      </c>
      <c r="F198" s="7">
        <v>101</v>
      </c>
      <c r="G198" s="7">
        <f>VLOOKUP($F198,AF!$B$43:$M$84,G$9)*$E198</f>
        <v>0</v>
      </c>
      <c r="H198" s="7">
        <f>VLOOKUP($F198,AF!$B$43:$M$84,H$9)*$E198</f>
        <v>0</v>
      </c>
      <c r="I198" s="7">
        <f>VLOOKUP($F198,AF!$B$43:$M$84,I$9)*$E198</f>
        <v>0</v>
      </c>
      <c r="J198" s="7">
        <f>VLOOKUP($F198,AF!$B$43:$M$84,J$9)*$E198</f>
        <v>0</v>
      </c>
      <c r="K198" s="7">
        <f t="shared" si="373"/>
        <v>0</v>
      </c>
      <c r="L198" s="45">
        <f t="shared" si="374"/>
        <v>0</v>
      </c>
      <c r="M198" s="46"/>
      <c r="N198" s="7">
        <v>206</v>
      </c>
      <c r="O198" s="7">
        <f>VLOOKUP($N198,AF!$B$43:$M$84,O$9)*$G198</f>
        <v>0</v>
      </c>
      <c r="P198" s="7">
        <f>VLOOKUP($N198,AF!$B$43:$M$84,P$9)*$G198</f>
        <v>0</v>
      </c>
      <c r="Q198" s="7">
        <f>VLOOKUP($N198,AF!$B$43:$M$84,Q$9)*$H198</f>
        <v>0</v>
      </c>
      <c r="R198" s="7">
        <f>VLOOKUP($N198,AF!$B$43:$M$84,R$9)*$H198</f>
        <v>0</v>
      </c>
      <c r="S198" s="7">
        <f>VLOOKUP($N198,AF!$B$43:$M$84,S$9)*$I198</f>
        <v>0</v>
      </c>
      <c r="T198" s="7">
        <f>VLOOKUP($N198,AF!$B$43:$M$84,T$9)*$I198</f>
        <v>0</v>
      </c>
      <c r="U198" s="7">
        <f>VLOOKUP($N198,AF!$B$43:$M$84,U$9)*$J198</f>
        <v>0</v>
      </c>
      <c r="V198" s="7">
        <f>VLOOKUP($N198,AF!$B$43:$M$84,V$9)*$J198</f>
        <v>0</v>
      </c>
      <c r="W198" s="7">
        <f t="shared" si="375"/>
        <v>0</v>
      </c>
      <c r="X198" s="46"/>
      <c r="Y198" s="7">
        <f t="shared" si="376"/>
        <v>0</v>
      </c>
      <c r="Z198" s="7">
        <f t="shared" si="376"/>
        <v>0</v>
      </c>
      <c r="AA198" s="7">
        <f t="shared" si="377"/>
        <v>0</v>
      </c>
      <c r="AB198" s="45">
        <f t="shared" si="378"/>
        <v>0</v>
      </c>
      <c r="AC198" s="46"/>
      <c r="AD198" s="45">
        <v>302</v>
      </c>
      <c r="AE198" s="7">
        <f>VLOOKUP($AD198,AF!$B$43:$M$84,AE$9)*$O198</f>
        <v>0</v>
      </c>
      <c r="AF198" s="7">
        <f>VLOOKUP($AD198,AF!$B$43:$M$84,AF$9)*$P198</f>
        <v>0</v>
      </c>
      <c r="AG198" s="7">
        <f>VLOOKUP($AD198,AF!$B$43:$M$84,AG$9)*$Q198</f>
        <v>0</v>
      </c>
      <c r="AH198" s="7">
        <f>VLOOKUP($AD198,AF!$B$43:$M$84,AH$9)*$R198</f>
        <v>0</v>
      </c>
      <c r="AI198" s="7">
        <f>VLOOKUP($AD198,AF!$B$43:$M$84,AI$9)*$S198</f>
        <v>0</v>
      </c>
      <c r="AJ198" s="7">
        <f>VLOOKUP($AD198,AF!$B$43:$M$84,AJ$9)*$T198</f>
        <v>0</v>
      </c>
      <c r="AK198" s="7">
        <f>VLOOKUP($AD198,AF!$B$43:$M$84,AK$9)*$U198</f>
        <v>0</v>
      </c>
      <c r="AL198" s="7">
        <f>VLOOKUP($AD198,AF!$B$43:$M$84,AL$9)*$V198</f>
        <v>0</v>
      </c>
      <c r="AM198" s="7">
        <f t="shared" si="379"/>
        <v>0</v>
      </c>
      <c r="AN198" s="46"/>
      <c r="AO198" s="7">
        <f t="shared" si="380"/>
        <v>0</v>
      </c>
      <c r="AP198" s="7">
        <f t="shared" si="380"/>
        <v>0</v>
      </c>
      <c r="AQ198" s="7">
        <f t="shared" si="381"/>
        <v>0</v>
      </c>
      <c r="AR198" s="45">
        <f t="shared" si="382"/>
        <v>0</v>
      </c>
      <c r="AS198" s="46"/>
      <c r="AT198" s="46"/>
    </row>
    <row r="199" spans="1:46" x14ac:dyDescent="0.4">
      <c r="A199" s="20">
        <f t="shared" si="328"/>
        <v>191</v>
      </c>
      <c r="C199" t="s">
        <v>0</v>
      </c>
      <c r="E199" s="113">
        <f>SUM(E194:E198)</f>
        <v>0</v>
      </c>
      <c r="F199" s="45"/>
      <c r="G199" s="113">
        <f t="shared" ref="G199:K199" si="383">SUM(G194:G198)</f>
        <v>0</v>
      </c>
      <c r="H199" s="113">
        <f t="shared" si="383"/>
        <v>0</v>
      </c>
      <c r="I199" s="113">
        <f t="shared" si="383"/>
        <v>0</v>
      </c>
      <c r="J199" s="113">
        <f t="shared" si="383"/>
        <v>0</v>
      </c>
      <c r="K199" s="113">
        <f t="shared" si="383"/>
        <v>0</v>
      </c>
      <c r="L199" s="45">
        <f t="shared" si="374"/>
        <v>0</v>
      </c>
      <c r="M199" s="46"/>
      <c r="N199" s="45"/>
      <c r="O199" s="113">
        <f t="shared" ref="O199:W199" si="384">SUM(O194:O198)</f>
        <v>0</v>
      </c>
      <c r="P199" s="113">
        <f t="shared" si="384"/>
        <v>0</v>
      </c>
      <c r="Q199" s="113">
        <f t="shared" si="384"/>
        <v>0</v>
      </c>
      <c r="R199" s="113">
        <f t="shared" si="384"/>
        <v>0</v>
      </c>
      <c r="S199" s="113">
        <f t="shared" si="384"/>
        <v>0</v>
      </c>
      <c r="T199" s="113">
        <f t="shared" si="384"/>
        <v>0</v>
      </c>
      <c r="U199" s="113">
        <f t="shared" si="384"/>
        <v>0</v>
      </c>
      <c r="V199" s="113">
        <f t="shared" si="384"/>
        <v>0</v>
      </c>
      <c r="W199" s="113">
        <f t="shared" si="384"/>
        <v>0</v>
      </c>
      <c r="X199" s="46"/>
      <c r="Y199" s="113">
        <f t="shared" ref="Y199:AA199" si="385">SUM(Y194:Y198)</f>
        <v>0</v>
      </c>
      <c r="Z199" s="113">
        <f t="shared" si="385"/>
        <v>0</v>
      </c>
      <c r="AA199" s="113">
        <f t="shared" si="385"/>
        <v>0</v>
      </c>
      <c r="AB199" s="45">
        <f t="shared" si="378"/>
        <v>0</v>
      </c>
      <c r="AC199" s="46"/>
      <c r="AD199" s="45"/>
      <c r="AE199" s="113">
        <f t="shared" ref="AE199:AM199" si="386">SUM(AE194:AE198)</f>
        <v>0</v>
      </c>
      <c r="AF199" s="113">
        <f t="shared" si="386"/>
        <v>0</v>
      </c>
      <c r="AG199" s="113">
        <f t="shared" si="386"/>
        <v>0</v>
      </c>
      <c r="AH199" s="113">
        <f t="shared" si="386"/>
        <v>0</v>
      </c>
      <c r="AI199" s="113">
        <f t="shared" si="386"/>
        <v>0</v>
      </c>
      <c r="AJ199" s="113">
        <f t="shared" si="386"/>
        <v>0</v>
      </c>
      <c r="AK199" s="113">
        <f t="shared" si="386"/>
        <v>0</v>
      </c>
      <c r="AL199" s="113">
        <f t="shared" si="386"/>
        <v>0</v>
      </c>
      <c r="AM199" s="113">
        <f t="shared" si="386"/>
        <v>0</v>
      </c>
      <c r="AN199" s="46"/>
      <c r="AO199" s="113">
        <f t="shared" ref="AO199:AQ199" si="387">SUM(AO194:AO198)</f>
        <v>0</v>
      </c>
      <c r="AP199" s="113">
        <f t="shared" si="387"/>
        <v>0</v>
      </c>
      <c r="AQ199" s="113">
        <f t="shared" si="387"/>
        <v>0</v>
      </c>
      <c r="AR199" s="45">
        <f t="shared" si="382"/>
        <v>0</v>
      </c>
      <c r="AS199" s="46"/>
      <c r="AT199" s="46"/>
    </row>
    <row r="200" spans="1:46" x14ac:dyDescent="0.4">
      <c r="A200" s="20">
        <f t="shared" si="328"/>
        <v>192</v>
      </c>
      <c r="E200" s="45"/>
      <c r="F200" s="45"/>
      <c r="G200" s="45"/>
      <c r="H200" s="45"/>
      <c r="I200" s="45"/>
      <c r="J200" s="45"/>
      <c r="K200" s="45"/>
      <c r="L200" s="45"/>
      <c r="M200" s="46"/>
      <c r="N200" s="45"/>
      <c r="O200" s="45"/>
      <c r="P200" s="45"/>
      <c r="Q200" s="45"/>
      <c r="R200" s="45"/>
      <c r="S200" s="45"/>
      <c r="T200" s="45"/>
      <c r="U200" s="45"/>
      <c r="V200" s="45"/>
      <c r="W200" s="45"/>
      <c r="X200" s="46"/>
      <c r="Y200" s="45"/>
      <c r="Z200" s="45"/>
      <c r="AA200" s="45"/>
      <c r="AB200" s="45"/>
      <c r="AC200" s="46"/>
      <c r="AD200" s="45"/>
      <c r="AE200" s="45"/>
      <c r="AF200" s="45"/>
      <c r="AG200" s="45"/>
      <c r="AH200" s="45"/>
      <c r="AI200" s="45"/>
      <c r="AJ200" s="45"/>
      <c r="AK200" s="45"/>
      <c r="AL200" s="45"/>
      <c r="AM200" s="45"/>
      <c r="AN200" s="46"/>
      <c r="AO200" s="45"/>
      <c r="AP200" s="45"/>
      <c r="AQ200" s="45"/>
      <c r="AR200" s="45"/>
      <c r="AS200" s="46"/>
      <c r="AT200" s="46"/>
    </row>
    <row r="201" spans="1:46" ht="15" thickBot="1" x14ac:dyDescent="0.45">
      <c r="A201" s="20">
        <f t="shared" si="328"/>
        <v>193</v>
      </c>
      <c r="B201" t="s">
        <v>401</v>
      </c>
      <c r="E201" s="40">
        <f>+E191+E199</f>
        <v>6126267</v>
      </c>
      <c r="F201" s="45"/>
      <c r="G201" s="40">
        <f t="shared" ref="G201:I201" si="388">+G191+G199</f>
        <v>0</v>
      </c>
      <c r="H201" s="40">
        <f t="shared" si="388"/>
        <v>0</v>
      </c>
      <c r="I201" s="40">
        <f t="shared" si="388"/>
        <v>0</v>
      </c>
      <c r="J201" s="40">
        <f t="shared" ref="J201:K201" si="389">+J191+J199</f>
        <v>0</v>
      </c>
      <c r="K201" s="40">
        <f t="shared" si="389"/>
        <v>6126267</v>
      </c>
      <c r="L201" s="45">
        <f>$E201-SUM(G201:K201)</f>
        <v>0</v>
      </c>
      <c r="M201" s="46"/>
      <c r="N201" s="45"/>
      <c r="O201" s="40">
        <f t="shared" ref="O201" si="390">+O191+O199</f>
        <v>0</v>
      </c>
      <c r="P201" s="40">
        <f t="shared" ref="P201:W201" si="391">+P191+P199</f>
        <v>0</v>
      </c>
      <c r="Q201" s="40">
        <f t="shared" si="391"/>
        <v>0</v>
      </c>
      <c r="R201" s="40">
        <f t="shared" ref="R201" si="392">+R191+R199</f>
        <v>0</v>
      </c>
      <c r="S201" s="40">
        <f t="shared" si="391"/>
        <v>0</v>
      </c>
      <c r="T201" s="40">
        <f t="shared" ref="T201" si="393">+T191+T199</f>
        <v>0</v>
      </c>
      <c r="U201" s="40">
        <f t="shared" si="391"/>
        <v>0</v>
      </c>
      <c r="V201" s="40">
        <f t="shared" ref="V201" si="394">+V191+V199</f>
        <v>0</v>
      </c>
      <c r="W201" s="40">
        <f t="shared" si="391"/>
        <v>6126267</v>
      </c>
      <c r="X201" s="46"/>
      <c r="Y201" s="40">
        <f t="shared" ref="Y201:AA201" si="395">+Y191+Y199</f>
        <v>0</v>
      </c>
      <c r="Z201" s="40">
        <f t="shared" si="395"/>
        <v>0</v>
      </c>
      <c r="AA201" s="40">
        <f t="shared" si="395"/>
        <v>6126267</v>
      </c>
      <c r="AB201" s="45">
        <f t="shared" ref="AB201" si="396">$E201-AA201</f>
        <v>0</v>
      </c>
      <c r="AC201" s="46"/>
      <c r="AD201" s="45"/>
      <c r="AE201" s="40">
        <f t="shared" ref="AE201:AM201" si="397">+AE191+AE199</f>
        <v>0</v>
      </c>
      <c r="AF201" s="40">
        <f t="shared" si="397"/>
        <v>0</v>
      </c>
      <c r="AG201" s="40">
        <f t="shared" si="397"/>
        <v>0</v>
      </c>
      <c r="AH201" s="40">
        <f t="shared" si="397"/>
        <v>0</v>
      </c>
      <c r="AI201" s="40">
        <f t="shared" si="397"/>
        <v>0</v>
      </c>
      <c r="AJ201" s="40">
        <f t="shared" si="397"/>
        <v>0</v>
      </c>
      <c r="AK201" s="40">
        <f t="shared" si="397"/>
        <v>0</v>
      </c>
      <c r="AL201" s="40">
        <f t="shared" si="397"/>
        <v>0</v>
      </c>
      <c r="AM201" s="40">
        <f t="shared" si="397"/>
        <v>6126267</v>
      </c>
      <c r="AN201" s="46"/>
      <c r="AO201" s="40">
        <f t="shared" ref="AO201:AQ201" si="398">+AO191+AO199</f>
        <v>0</v>
      </c>
      <c r="AP201" s="40">
        <f t="shared" si="398"/>
        <v>0</v>
      </c>
      <c r="AQ201" s="40">
        <f t="shared" si="398"/>
        <v>6126267</v>
      </c>
      <c r="AR201" s="45">
        <f t="shared" ref="AR201" si="399">$E201-AQ201</f>
        <v>0</v>
      </c>
      <c r="AS201" s="46"/>
      <c r="AT201" s="46"/>
    </row>
    <row r="202" spans="1:46" ht="15" thickTop="1" x14ac:dyDescent="0.4">
      <c r="A202" s="20">
        <f t="shared" si="328"/>
        <v>194</v>
      </c>
      <c r="E202" s="15"/>
      <c r="F202" s="45"/>
      <c r="G202" s="15"/>
      <c r="H202" s="15"/>
      <c r="I202" s="15"/>
      <c r="J202" s="15"/>
      <c r="K202" s="15"/>
      <c r="L202" s="45"/>
      <c r="M202" s="46"/>
      <c r="N202" s="45"/>
      <c r="O202" s="15"/>
      <c r="P202" s="15"/>
      <c r="Q202" s="15"/>
      <c r="R202" s="15"/>
      <c r="S202" s="15"/>
      <c r="T202" s="15"/>
      <c r="U202" s="15"/>
      <c r="V202" s="15"/>
      <c r="W202" s="15"/>
      <c r="X202" s="46"/>
      <c r="Y202" s="15"/>
      <c r="Z202" s="15"/>
      <c r="AA202" s="15"/>
      <c r="AB202" s="45"/>
      <c r="AC202" s="46"/>
      <c r="AD202" s="45"/>
      <c r="AE202" s="15"/>
      <c r="AF202" s="15"/>
      <c r="AG202" s="15"/>
      <c r="AH202" s="15"/>
      <c r="AI202" s="15"/>
      <c r="AJ202" s="15"/>
      <c r="AK202" s="15"/>
      <c r="AL202" s="15"/>
      <c r="AM202" s="15"/>
      <c r="AN202" s="46"/>
      <c r="AO202" s="15"/>
      <c r="AP202" s="15"/>
      <c r="AQ202" s="15"/>
      <c r="AR202" s="45"/>
      <c r="AS202" s="46"/>
      <c r="AT202" s="46"/>
    </row>
    <row r="203" spans="1:46" x14ac:dyDescent="0.4">
      <c r="A203" s="20">
        <f t="shared" si="328"/>
        <v>195</v>
      </c>
      <c r="B203" s="21" t="s">
        <v>1141</v>
      </c>
      <c r="C203" s="21"/>
      <c r="E203" s="15" t="s">
        <v>832</v>
      </c>
      <c r="F203" s="45"/>
      <c r="G203" s="15"/>
      <c r="H203" s="15"/>
      <c r="I203" s="15"/>
      <c r="J203" s="15"/>
      <c r="K203" s="15"/>
      <c r="L203" s="45"/>
      <c r="M203" s="46"/>
      <c r="N203" s="45"/>
      <c r="O203" s="15"/>
      <c r="P203" s="15"/>
      <c r="Q203" s="15"/>
      <c r="R203" s="15"/>
      <c r="S203" s="15"/>
      <c r="T203" s="15"/>
      <c r="U203" s="15"/>
      <c r="V203" s="15"/>
      <c r="W203" s="15"/>
      <c r="X203" s="46"/>
      <c r="Y203" s="15"/>
      <c r="Z203" s="15"/>
      <c r="AA203" s="15"/>
      <c r="AB203" s="45"/>
      <c r="AC203" s="46"/>
      <c r="AD203" s="45"/>
      <c r="AE203" s="15"/>
      <c r="AF203" s="15"/>
      <c r="AG203" s="15"/>
      <c r="AH203" s="15"/>
      <c r="AI203" s="15"/>
      <c r="AJ203" s="15"/>
      <c r="AK203" s="15"/>
      <c r="AL203" s="15"/>
      <c r="AM203" s="15"/>
      <c r="AN203" s="46"/>
      <c r="AO203" s="15"/>
      <c r="AP203" s="15"/>
      <c r="AQ203" s="15"/>
      <c r="AR203" s="45"/>
      <c r="AS203" s="46"/>
      <c r="AT203" s="46"/>
    </row>
    <row r="204" spans="1:46" x14ac:dyDescent="0.4">
      <c r="A204" s="20">
        <f t="shared" si="328"/>
        <v>196</v>
      </c>
      <c r="B204" s="6">
        <v>577.1</v>
      </c>
      <c r="C204" t="s">
        <v>1106</v>
      </c>
      <c r="D204" t="s">
        <v>1129</v>
      </c>
      <c r="E204" s="15">
        <f>'Form 1 WP'!W202-E205</f>
        <v>0</v>
      </c>
      <c r="F204" s="7">
        <v>101</v>
      </c>
      <c r="G204" s="7">
        <f>VLOOKUP($F204,AF!$B$43:$M$84,G$9)*$E204</f>
        <v>0</v>
      </c>
      <c r="H204" s="7">
        <f>VLOOKUP($F204,AF!$B$43:$M$84,H$9)*$E204</f>
        <v>0</v>
      </c>
      <c r="I204" s="7">
        <f>VLOOKUP($F204,AF!$B$43:$M$84,I$9)*$E204</f>
        <v>0</v>
      </c>
      <c r="J204" s="7">
        <f>VLOOKUP($F204,AF!$B$43:$M$84,J$9)*$E204</f>
        <v>0</v>
      </c>
      <c r="K204" s="7">
        <f t="shared" ref="K204:K205" si="400">E204-SUM(G204:J204)</f>
        <v>0</v>
      </c>
      <c r="L204" s="45">
        <f t="shared" ref="L204:L205" si="401">$E204-SUM(G204:K204)</f>
        <v>0</v>
      </c>
      <c r="M204" s="46"/>
      <c r="N204" s="7">
        <v>206</v>
      </c>
      <c r="O204" s="7">
        <f>VLOOKUP($N204,AF!$B$43:$M$84,O$9)*$G204</f>
        <v>0</v>
      </c>
      <c r="P204" s="7">
        <f>VLOOKUP($N204,AF!$B$43:$M$84,P$9)*$G204</f>
        <v>0</v>
      </c>
      <c r="Q204" s="7">
        <f>VLOOKUP($N204,AF!$B$43:$M$84,Q$9)*$H204</f>
        <v>0</v>
      </c>
      <c r="R204" s="7">
        <f>VLOOKUP($N204,AF!$B$43:$M$84,R$9)*$H204</f>
        <v>0</v>
      </c>
      <c r="S204" s="7">
        <f>VLOOKUP($N204,AF!$B$43:$M$84,S$9)*$I204</f>
        <v>0</v>
      </c>
      <c r="T204" s="7">
        <f>VLOOKUP($N204,AF!$B$43:$M$84,T$9)*$I204</f>
        <v>0</v>
      </c>
      <c r="U204" s="7">
        <f>VLOOKUP($N204,AF!$B$43:$M$84,U$9)*$J204</f>
        <v>0</v>
      </c>
      <c r="V204" s="7">
        <f>VLOOKUP($N204,AF!$B$43:$M$84,V$9)*$J204</f>
        <v>0</v>
      </c>
      <c r="W204" s="7">
        <f t="shared" ref="W204:W205" si="402">E204-SUM(O204:V204)</f>
        <v>0</v>
      </c>
      <c r="X204" s="46"/>
      <c r="Y204" s="7">
        <f t="shared" ref="Y204:Y205" si="403">+O204+Q204+S204+U204</f>
        <v>0</v>
      </c>
      <c r="Z204" s="7">
        <f t="shared" ref="Z204:Z205" si="404">+P204+R204+T204+V204</f>
        <v>0</v>
      </c>
      <c r="AA204" s="7">
        <f t="shared" ref="AA204:AA205" si="405">+Z204+Y204+W204</f>
        <v>0</v>
      </c>
      <c r="AB204" s="45">
        <f t="shared" ref="AB204:AB205" si="406">$E204-AA204</f>
        <v>0</v>
      </c>
      <c r="AC204" s="46"/>
      <c r="AD204" s="45">
        <v>302</v>
      </c>
      <c r="AE204" s="7">
        <f>VLOOKUP($AD204,AF!$B$43:$M$84,AE$9)*$O204</f>
        <v>0</v>
      </c>
      <c r="AF204" s="7">
        <f>VLOOKUP($AD204,AF!$B$43:$M$84,AF$9)*$P204</f>
        <v>0</v>
      </c>
      <c r="AG204" s="7">
        <f>VLOOKUP($AD204,AF!$B$43:$M$84,AG$9)*$Q204</f>
        <v>0</v>
      </c>
      <c r="AH204" s="7">
        <f>VLOOKUP($AD204,AF!$B$43:$M$84,AH$9)*$R204</f>
        <v>0</v>
      </c>
      <c r="AI204" s="7">
        <f>VLOOKUP($AD204,AF!$B$43:$M$84,AI$9)*$S204</f>
        <v>0</v>
      </c>
      <c r="AJ204" s="7">
        <f>VLOOKUP($AD204,AF!$B$43:$M$84,AJ$9)*$T204</f>
        <v>0</v>
      </c>
      <c r="AK204" s="7">
        <f>VLOOKUP($AD204,AF!$B$43:$M$84,AK$9)*$U204</f>
        <v>0</v>
      </c>
      <c r="AL204" s="7">
        <f>VLOOKUP($AD204,AF!$B$43:$M$84,AL$9)*$V204</f>
        <v>0</v>
      </c>
      <c r="AM204" s="7">
        <f t="shared" ref="AM204:AM205" si="407">E204-SUM(AE204:AL204)</f>
        <v>0</v>
      </c>
      <c r="AN204" s="46"/>
      <c r="AO204" s="7">
        <f t="shared" ref="AO204:AO205" si="408">+AE204+AG204+AI204+AK204</f>
        <v>0</v>
      </c>
      <c r="AP204" s="7">
        <f t="shared" ref="AP204:AP205" si="409">+AF204+AH204+AJ204+AL204</f>
        <v>0</v>
      </c>
      <c r="AQ204" s="7">
        <f t="shared" ref="AQ204:AQ205" si="410">+AP204+AO204+AM204</f>
        <v>0</v>
      </c>
      <c r="AR204" s="45"/>
      <c r="AS204" s="46"/>
      <c r="AT204" s="46"/>
    </row>
    <row r="205" spans="1:46" x14ac:dyDescent="0.4">
      <c r="A205" s="20">
        <f t="shared" si="328"/>
        <v>197</v>
      </c>
      <c r="B205" s="6"/>
      <c r="C205" t="s">
        <v>1107</v>
      </c>
      <c r="E205" s="114"/>
      <c r="F205" s="7">
        <v>102</v>
      </c>
      <c r="G205" s="7">
        <f>VLOOKUP($F205,AF!$B$43:$M$84,G$9)*$E205</f>
        <v>0</v>
      </c>
      <c r="H205" s="7">
        <f>VLOOKUP($F205,AF!$B$43:$M$84,H$9)*$E205</f>
        <v>0</v>
      </c>
      <c r="I205" s="7">
        <f>VLOOKUP($F205,AF!$B$43:$M$84,I$9)*$E205</f>
        <v>0</v>
      </c>
      <c r="J205" s="7">
        <f>VLOOKUP($F205,AF!$B$43:$M$84,J$9)*$E205</f>
        <v>0</v>
      </c>
      <c r="K205" s="7">
        <f t="shared" si="400"/>
        <v>0</v>
      </c>
      <c r="L205" s="45">
        <f t="shared" si="401"/>
        <v>0</v>
      </c>
      <c r="M205" s="46"/>
      <c r="N205" s="7">
        <v>204</v>
      </c>
      <c r="O205" s="7">
        <f>VLOOKUP($N205,AF!$B$43:$M$84,O$9)*$G205</f>
        <v>0</v>
      </c>
      <c r="P205" s="7">
        <f>VLOOKUP($N205,AF!$B$43:$M$84,P$9)*$G205</f>
        <v>0</v>
      </c>
      <c r="Q205" s="7">
        <f>VLOOKUP($N205,AF!$B$43:$M$84,Q$9)*$H205</f>
        <v>0</v>
      </c>
      <c r="R205" s="7">
        <f>VLOOKUP($N205,AF!$B$43:$M$84,R$9)*$H205</f>
        <v>0</v>
      </c>
      <c r="S205" s="7">
        <f>VLOOKUP($N205,AF!$B$43:$M$84,S$9)*$I205</f>
        <v>0</v>
      </c>
      <c r="T205" s="7">
        <f>VLOOKUP($N205,AF!$B$43:$M$84,T$9)*$I205</f>
        <v>0</v>
      </c>
      <c r="U205" s="7">
        <f>VLOOKUP($N205,AF!$B$43:$M$84,U$9)*$J205</f>
        <v>0</v>
      </c>
      <c r="V205" s="7">
        <f>VLOOKUP($N205,AF!$B$43:$M$84,V$9)*$J205</f>
        <v>0</v>
      </c>
      <c r="W205" s="7">
        <f t="shared" si="402"/>
        <v>0</v>
      </c>
      <c r="X205" s="46"/>
      <c r="Y205" s="7">
        <f t="shared" si="403"/>
        <v>0</v>
      </c>
      <c r="Z205" s="7">
        <f t="shared" si="404"/>
        <v>0</v>
      </c>
      <c r="AA205" s="7">
        <f t="shared" si="405"/>
        <v>0</v>
      </c>
      <c r="AB205" s="45">
        <f t="shared" si="406"/>
        <v>0</v>
      </c>
      <c r="AC205" s="46"/>
      <c r="AD205" s="45">
        <v>302</v>
      </c>
      <c r="AE205" s="7">
        <f>VLOOKUP($AD205,AF!$B$43:$M$84,AE$9)*$O205</f>
        <v>0</v>
      </c>
      <c r="AF205" s="7">
        <f>VLOOKUP($AD205,AF!$B$43:$M$84,AF$9)*$P205</f>
        <v>0</v>
      </c>
      <c r="AG205" s="7">
        <f>VLOOKUP($AD205,AF!$B$43:$M$84,AG$9)*$Q205</f>
        <v>0</v>
      </c>
      <c r="AH205" s="7">
        <f>VLOOKUP($AD205,AF!$B$43:$M$84,AH$9)*$R205</f>
        <v>0</v>
      </c>
      <c r="AI205" s="7">
        <f>VLOOKUP($AD205,AF!$B$43:$M$84,AI$9)*$S205</f>
        <v>0</v>
      </c>
      <c r="AJ205" s="7">
        <f>VLOOKUP($AD205,AF!$B$43:$M$84,AJ$9)*$T205</f>
        <v>0</v>
      </c>
      <c r="AK205" s="7">
        <f>VLOOKUP($AD205,AF!$B$43:$M$84,AK$9)*$U205</f>
        <v>0</v>
      </c>
      <c r="AL205" s="7">
        <f>VLOOKUP($AD205,AF!$B$43:$M$84,AL$9)*$V205</f>
        <v>0</v>
      </c>
      <c r="AM205" s="7">
        <f t="shared" si="407"/>
        <v>0</v>
      </c>
      <c r="AN205" s="46"/>
      <c r="AO205" s="7">
        <f t="shared" si="408"/>
        <v>0</v>
      </c>
      <c r="AP205" s="7">
        <f t="shared" si="409"/>
        <v>0</v>
      </c>
      <c r="AQ205" s="7">
        <f t="shared" si="410"/>
        <v>0</v>
      </c>
      <c r="AR205" s="45"/>
      <c r="AS205" s="46"/>
      <c r="AT205" s="46"/>
    </row>
    <row r="206" spans="1:46" x14ac:dyDescent="0.4">
      <c r="A206" s="20">
        <f t="shared" si="328"/>
        <v>198</v>
      </c>
      <c r="B206" s="6">
        <v>557.20000000000005</v>
      </c>
      <c r="C206" t="s">
        <v>1108</v>
      </c>
      <c r="D206" t="s">
        <v>1130</v>
      </c>
      <c r="E206" s="15">
        <f>'Form 1 WP'!W203-E207</f>
        <v>0</v>
      </c>
      <c r="F206" s="7">
        <v>101</v>
      </c>
      <c r="G206" s="7">
        <f>VLOOKUP($F206,AF!$B$43:$M$84,G$9)*$E206</f>
        <v>0</v>
      </c>
      <c r="H206" s="7">
        <f>VLOOKUP($F206,AF!$B$43:$M$84,H$9)*$E206</f>
        <v>0</v>
      </c>
      <c r="I206" s="7">
        <f>VLOOKUP($F206,AF!$B$43:$M$84,I$9)*$E206</f>
        <v>0</v>
      </c>
      <c r="J206" s="7">
        <f>VLOOKUP($F206,AF!$B$43:$M$84,J$9)*$E206</f>
        <v>0</v>
      </c>
      <c r="K206" s="7">
        <f t="shared" ref="K206:K207" si="411">E206-SUM(G206:J206)</f>
        <v>0</v>
      </c>
      <c r="L206" s="45">
        <f t="shared" ref="L206:L207" si="412">$E206-SUM(G206:K206)</f>
        <v>0</v>
      </c>
      <c r="M206" s="46"/>
      <c r="N206" s="7">
        <v>206</v>
      </c>
      <c r="O206" s="7">
        <f>VLOOKUP($N206,AF!$B$43:$M$84,O$9)*$G206</f>
        <v>0</v>
      </c>
      <c r="P206" s="7">
        <f>VLOOKUP($N206,AF!$B$43:$M$84,P$9)*$G206</f>
        <v>0</v>
      </c>
      <c r="Q206" s="7">
        <f>VLOOKUP($N206,AF!$B$43:$M$84,Q$9)*$H206</f>
        <v>0</v>
      </c>
      <c r="R206" s="7">
        <f>VLOOKUP($N206,AF!$B$43:$M$84,R$9)*$H206</f>
        <v>0</v>
      </c>
      <c r="S206" s="7">
        <f>VLOOKUP($N206,AF!$B$43:$M$84,S$9)*$I206</f>
        <v>0</v>
      </c>
      <c r="T206" s="7">
        <f>VLOOKUP($N206,AF!$B$43:$M$84,T$9)*$I206</f>
        <v>0</v>
      </c>
      <c r="U206" s="7">
        <f>VLOOKUP($N206,AF!$B$43:$M$84,U$9)*$J206</f>
        <v>0</v>
      </c>
      <c r="V206" s="7">
        <f>VLOOKUP($N206,AF!$B$43:$M$84,V$9)*$J206</f>
        <v>0</v>
      </c>
      <c r="W206" s="7">
        <f t="shared" ref="W206:W207" si="413">E206-SUM(O206:V206)</f>
        <v>0</v>
      </c>
      <c r="X206" s="46"/>
      <c r="Y206" s="7">
        <f t="shared" ref="Y206:Y207" si="414">+O206+Q206+S206+U206</f>
        <v>0</v>
      </c>
      <c r="Z206" s="7">
        <f t="shared" ref="Z206:Z207" si="415">+P206+R206+T206+V206</f>
        <v>0</v>
      </c>
      <c r="AA206" s="7">
        <f t="shared" ref="AA206:AA207" si="416">+Z206+Y206+W206</f>
        <v>0</v>
      </c>
      <c r="AB206" s="45">
        <f t="shared" ref="AB206:AB207" si="417">$E206-AA206</f>
        <v>0</v>
      </c>
      <c r="AC206" s="46"/>
      <c r="AD206" s="45">
        <v>302</v>
      </c>
      <c r="AE206" s="7">
        <f>VLOOKUP($AD206,AF!$B$43:$M$84,AE$9)*$O206</f>
        <v>0</v>
      </c>
      <c r="AF206" s="7">
        <f>VLOOKUP($AD206,AF!$B$43:$M$84,AF$9)*$P206</f>
        <v>0</v>
      </c>
      <c r="AG206" s="7">
        <f>VLOOKUP($AD206,AF!$B$43:$M$84,AG$9)*$Q206</f>
        <v>0</v>
      </c>
      <c r="AH206" s="7">
        <f>VLOOKUP($AD206,AF!$B$43:$M$84,AH$9)*$R206</f>
        <v>0</v>
      </c>
      <c r="AI206" s="7">
        <f>VLOOKUP($AD206,AF!$B$43:$M$84,AI$9)*$S206</f>
        <v>0</v>
      </c>
      <c r="AJ206" s="7">
        <f>VLOOKUP($AD206,AF!$B$43:$M$84,AJ$9)*$T206</f>
        <v>0</v>
      </c>
      <c r="AK206" s="7">
        <f>VLOOKUP($AD206,AF!$B$43:$M$84,AK$9)*$U206</f>
        <v>0</v>
      </c>
      <c r="AL206" s="7">
        <f>VLOOKUP($AD206,AF!$B$43:$M$84,AL$9)*$V206</f>
        <v>0</v>
      </c>
      <c r="AM206" s="7">
        <f t="shared" ref="AM206:AM207" si="418">E206-SUM(AE206:AL206)</f>
        <v>0</v>
      </c>
      <c r="AN206" s="46"/>
      <c r="AO206" s="7">
        <f t="shared" ref="AO206:AO207" si="419">+AE206+AG206+AI206+AK206</f>
        <v>0</v>
      </c>
      <c r="AP206" s="7">
        <f t="shared" ref="AP206:AP207" si="420">+AF206+AH206+AJ206+AL206</f>
        <v>0</v>
      </c>
      <c r="AQ206" s="7">
        <f t="shared" ref="AQ206:AQ207" si="421">+AP206+AO206+AM206</f>
        <v>0</v>
      </c>
      <c r="AR206" s="45"/>
      <c r="AS206" s="46"/>
      <c r="AT206" s="46"/>
    </row>
    <row r="207" spans="1:46" x14ac:dyDescent="0.4">
      <c r="A207" s="20">
        <f t="shared" si="328"/>
        <v>199</v>
      </c>
      <c r="B207" s="6"/>
      <c r="C207" t="s">
        <v>1109</v>
      </c>
      <c r="E207" s="114"/>
      <c r="F207" s="7">
        <v>101</v>
      </c>
      <c r="G207" s="7">
        <f>VLOOKUP($F207,AF!$B$43:$M$84,G$9)*$E207</f>
        <v>0</v>
      </c>
      <c r="H207" s="7">
        <f>VLOOKUP($F207,AF!$B$43:$M$84,H$9)*$E207</f>
        <v>0</v>
      </c>
      <c r="I207" s="7">
        <f>VLOOKUP($F207,AF!$B$43:$M$84,I$9)*$E207</f>
        <v>0</v>
      </c>
      <c r="J207" s="7">
        <f>VLOOKUP($F207,AF!$B$43:$M$84,J$9)*$E207</f>
        <v>0</v>
      </c>
      <c r="K207" s="7">
        <f t="shared" si="411"/>
        <v>0</v>
      </c>
      <c r="L207" s="45">
        <f t="shared" si="412"/>
        <v>0</v>
      </c>
      <c r="M207" s="46"/>
      <c r="N207" s="7">
        <v>206</v>
      </c>
      <c r="O207" s="7">
        <f>VLOOKUP($N207,AF!$B$43:$M$84,O$9)*$G207</f>
        <v>0</v>
      </c>
      <c r="P207" s="7">
        <f>VLOOKUP($N207,AF!$B$43:$M$84,P$9)*$G207</f>
        <v>0</v>
      </c>
      <c r="Q207" s="7">
        <f>VLOOKUP($N207,AF!$B$43:$M$84,Q$9)*$H207</f>
        <v>0</v>
      </c>
      <c r="R207" s="7">
        <f>VLOOKUP($N207,AF!$B$43:$M$84,R$9)*$H207</f>
        <v>0</v>
      </c>
      <c r="S207" s="7">
        <f>VLOOKUP($N207,AF!$B$43:$M$84,S$9)*$I207</f>
        <v>0</v>
      </c>
      <c r="T207" s="7">
        <f>VLOOKUP($N207,AF!$B$43:$M$84,T$9)*$I207</f>
        <v>0</v>
      </c>
      <c r="U207" s="7">
        <f>VLOOKUP($N207,AF!$B$43:$M$84,U$9)*$J207</f>
        <v>0</v>
      </c>
      <c r="V207" s="7">
        <f>VLOOKUP($N207,AF!$B$43:$M$84,V$9)*$J207</f>
        <v>0</v>
      </c>
      <c r="W207" s="7">
        <f t="shared" si="413"/>
        <v>0</v>
      </c>
      <c r="X207" s="46"/>
      <c r="Y207" s="7">
        <f t="shared" si="414"/>
        <v>0</v>
      </c>
      <c r="Z207" s="7">
        <f t="shared" si="415"/>
        <v>0</v>
      </c>
      <c r="AA207" s="7">
        <f t="shared" si="416"/>
        <v>0</v>
      </c>
      <c r="AB207" s="45">
        <f t="shared" si="417"/>
        <v>0</v>
      </c>
      <c r="AC207" s="46"/>
      <c r="AD207" s="45">
        <v>302</v>
      </c>
      <c r="AE207" s="7">
        <f>VLOOKUP($AD207,AF!$B$43:$M$84,AE$9)*$O207</f>
        <v>0</v>
      </c>
      <c r="AF207" s="7">
        <f>VLOOKUP($AD207,AF!$B$43:$M$84,AF$9)*$P207</f>
        <v>0</v>
      </c>
      <c r="AG207" s="7">
        <f>VLOOKUP($AD207,AF!$B$43:$M$84,AG$9)*$Q207</f>
        <v>0</v>
      </c>
      <c r="AH207" s="7">
        <f>VLOOKUP($AD207,AF!$B$43:$M$84,AH$9)*$R207</f>
        <v>0</v>
      </c>
      <c r="AI207" s="7">
        <f>VLOOKUP($AD207,AF!$B$43:$M$84,AI$9)*$S207</f>
        <v>0</v>
      </c>
      <c r="AJ207" s="7">
        <f>VLOOKUP($AD207,AF!$B$43:$M$84,AJ$9)*$T207</f>
        <v>0</v>
      </c>
      <c r="AK207" s="7">
        <f>VLOOKUP($AD207,AF!$B$43:$M$84,AK$9)*$U207</f>
        <v>0</v>
      </c>
      <c r="AL207" s="7">
        <f>VLOOKUP($AD207,AF!$B$43:$M$84,AL$9)*$V207</f>
        <v>0</v>
      </c>
      <c r="AM207" s="7">
        <f t="shared" si="418"/>
        <v>0</v>
      </c>
      <c r="AN207" s="46"/>
      <c r="AO207" s="7">
        <f t="shared" si="419"/>
        <v>0</v>
      </c>
      <c r="AP207" s="7">
        <f t="shared" si="420"/>
        <v>0</v>
      </c>
      <c r="AQ207" s="7">
        <f t="shared" si="421"/>
        <v>0</v>
      </c>
      <c r="AR207" s="45"/>
      <c r="AS207" s="46"/>
      <c r="AT207" s="46"/>
    </row>
    <row r="208" spans="1:46" x14ac:dyDescent="0.4">
      <c r="A208" s="20">
        <f t="shared" si="328"/>
        <v>200</v>
      </c>
      <c r="B208" s="6">
        <v>557.29999999999995</v>
      </c>
      <c r="C208" t="s">
        <v>1110</v>
      </c>
      <c r="D208" t="s">
        <v>1131</v>
      </c>
      <c r="E208" s="15">
        <f>'Form 1 WP'!W204-E209</f>
        <v>0</v>
      </c>
      <c r="F208" s="7">
        <v>101</v>
      </c>
      <c r="G208" s="7">
        <f>VLOOKUP($F208,AF!$B$43:$M$84,G$9)*$E208</f>
        <v>0</v>
      </c>
      <c r="H208" s="7">
        <f>VLOOKUP($F208,AF!$B$43:$M$84,H$9)*$E208</f>
        <v>0</v>
      </c>
      <c r="I208" s="7">
        <f>VLOOKUP($F208,AF!$B$43:$M$84,I$9)*$E208</f>
        <v>0</v>
      </c>
      <c r="J208" s="7">
        <f>VLOOKUP($F208,AF!$B$43:$M$84,J$9)*$E208</f>
        <v>0</v>
      </c>
      <c r="K208" s="7">
        <f t="shared" ref="K208:K209" si="422">E208-SUM(G208:J208)</f>
        <v>0</v>
      </c>
      <c r="L208" s="45">
        <f t="shared" ref="L208:L209" si="423">$E208-SUM(G208:K208)</f>
        <v>0</v>
      </c>
      <c r="M208" s="46"/>
      <c r="N208" s="7">
        <v>206</v>
      </c>
      <c r="O208" s="7">
        <f>VLOOKUP($N208,AF!$B$43:$M$84,O$9)*$G208</f>
        <v>0</v>
      </c>
      <c r="P208" s="7">
        <f>VLOOKUP($N208,AF!$B$43:$M$84,P$9)*$G208</f>
        <v>0</v>
      </c>
      <c r="Q208" s="7">
        <f>VLOOKUP($N208,AF!$B$43:$M$84,Q$9)*$H208</f>
        <v>0</v>
      </c>
      <c r="R208" s="7">
        <f>VLOOKUP($N208,AF!$B$43:$M$84,R$9)*$H208</f>
        <v>0</v>
      </c>
      <c r="S208" s="7">
        <f>VLOOKUP($N208,AF!$B$43:$M$84,S$9)*$I208</f>
        <v>0</v>
      </c>
      <c r="T208" s="7">
        <f>VLOOKUP($N208,AF!$B$43:$M$84,T$9)*$I208</f>
        <v>0</v>
      </c>
      <c r="U208" s="7">
        <f>VLOOKUP($N208,AF!$B$43:$M$84,U$9)*$J208</f>
        <v>0</v>
      </c>
      <c r="V208" s="7">
        <f>VLOOKUP($N208,AF!$B$43:$M$84,V$9)*$J208</f>
        <v>0</v>
      </c>
      <c r="W208" s="7">
        <f t="shared" ref="W208:W209" si="424">E208-SUM(O208:V208)</f>
        <v>0</v>
      </c>
      <c r="X208" s="46"/>
      <c r="Y208" s="7">
        <f t="shared" ref="Y208:Y209" si="425">+O208+Q208+S208+U208</f>
        <v>0</v>
      </c>
      <c r="Z208" s="7">
        <f t="shared" ref="Z208:Z209" si="426">+P208+R208+T208+V208</f>
        <v>0</v>
      </c>
      <c r="AA208" s="7">
        <f t="shared" ref="AA208:AA209" si="427">+Z208+Y208+W208</f>
        <v>0</v>
      </c>
      <c r="AB208" s="45">
        <f t="shared" ref="AB208:AB209" si="428">$E208-AA208</f>
        <v>0</v>
      </c>
      <c r="AC208" s="46"/>
      <c r="AD208" s="45">
        <v>302</v>
      </c>
      <c r="AE208" s="7">
        <f>VLOOKUP($AD208,AF!$B$43:$M$84,AE$9)*$O208</f>
        <v>0</v>
      </c>
      <c r="AF208" s="7">
        <f>VLOOKUP($AD208,AF!$B$43:$M$84,AF$9)*$P208</f>
        <v>0</v>
      </c>
      <c r="AG208" s="7">
        <f>VLOOKUP($AD208,AF!$B$43:$M$84,AG$9)*$Q208</f>
        <v>0</v>
      </c>
      <c r="AH208" s="7">
        <f>VLOOKUP($AD208,AF!$B$43:$M$84,AH$9)*$R208</f>
        <v>0</v>
      </c>
      <c r="AI208" s="7">
        <f>VLOOKUP($AD208,AF!$B$43:$M$84,AI$9)*$S208</f>
        <v>0</v>
      </c>
      <c r="AJ208" s="7">
        <f>VLOOKUP($AD208,AF!$B$43:$M$84,AJ$9)*$T208</f>
        <v>0</v>
      </c>
      <c r="AK208" s="7">
        <f>VLOOKUP($AD208,AF!$B$43:$M$84,AK$9)*$U208</f>
        <v>0</v>
      </c>
      <c r="AL208" s="7">
        <f>VLOOKUP($AD208,AF!$B$43:$M$84,AL$9)*$V208</f>
        <v>0</v>
      </c>
      <c r="AM208" s="7">
        <f t="shared" ref="AM208:AM209" si="429">E208-SUM(AE208:AL208)</f>
        <v>0</v>
      </c>
      <c r="AN208" s="46"/>
      <c r="AO208" s="7">
        <f t="shared" ref="AO208:AO209" si="430">+AE208+AG208+AI208+AK208</f>
        <v>0</v>
      </c>
      <c r="AP208" s="7">
        <f t="shared" ref="AP208:AP209" si="431">+AF208+AH208+AJ208+AL208</f>
        <v>0</v>
      </c>
      <c r="AQ208" s="7">
        <f t="shared" ref="AQ208:AQ209" si="432">+AP208+AO208+AM208</f>
        <v>0</v>
      </c>
      <c r="AR208" s="45"/>
      <c r="AS208" s="46"/>
      <c r="AT208" s="46"/>
    </row>
    <row r="209" spans="1:46" x14ac:dyDescent="0.4">
      <c r="A209" s="20">
        <f t="shared" si="328"/>
        <v>201</v>
      </c>
      <c r="B209" s="6"/>
      <c r="C209" t="s">
        <v>1111</v>
      </c>
      <c r="E209" s="114"/>
      <c r="F209" s="7">
        <v>101</v>
      </c>
      <c r="G209" s="7">
        <f>VLOOKUP($F209,AF!$B$43:$M$84,G$9)*$E209</f>
        <v>0</v>
      </c>
      <c r="H209" s="7">
        <f>VLOOKUP($F209,AF!$B$43:$M$84,H$9)*$E209</f>
        <v>0</v>
      </c>
      <c r="I209" s="7">
        <f>VLOOKUP($F209,AF!$B$43:$M$84,I$9)*$E209</f>
        <v>0</v>
      </c>
      <c r="J209" s="7">
        <f>VLOOKUP($F209,AF!$B$43:$M$84,J$9)*$E209</f>
        <v>0</v>
      </c>
      <c r="K209" s="7">
        <f t="shared" si="422"/>
        <v>0</v>
      </c>
      <c r="L209" s="45">
        <f t="shared" si="423"/>
        <v>0</v>
      </c>
      <c r="M209" s="46"/>
      <c r="N209" s="7">
        <v>206</v>
      </c>
      <c r="O209" s="7">
        <f>VLOOKUP($N209,AF!$B$43:$M$84,O$9)*$G209</f>
        <v>0</v>
      </c>
      <c r="P209" s="7">
        <f>VLOOKUP($N209,AF!$B$43:$M$84,P$9)*$G209</f>
        <v>0</v>
      </c>
      <c r="Q209" s="7">
        <f>VLOOKUP($N209,AF!$B$43:$M$84,Q$9)*$H209</f>
        <v>0</v>
      </c>
      <c r="R209" s="7">
        <f>VLOOKUP($N209,AF!$B$43:$M$84,R$9)*$H209</f>
        <v>0</v>
      </c>
      <c r="S209" s="7">
        <f>VLOOKUP($N209,AF!$B$43:$M$84,S$9)*$I209</f>
        <v>0</v>
      </c>
      <c r="T209" s="7">
        <f>VLOOKUP($N209,AF!$B$43:$M$84,T$9)*$I209</f>
        <v>0</v>
      </c>
      <c r="U209" s="7">
        <f>VLOOKUP($N209,AF!$B$43:$M$84,U$9)*$J209</f>
        <v>0</v>
      </c>
      <c r="V209" s="7">
        <f>VLOOKUP($N209,AF!$B$43:$M$84,V$9)*$J209</f>
        <v>0</v>
      </c>
      <c r="W209" s="7">
        <f t="shared" si="424"/>
        <v>0</v>
      </c>
      <c r="X209" s="46"/>
      <c r="Y209" s="7">
        <f t="shared" si="425"/>
        <v>0</v>
      </c>
      <c r="Z209" s="7">
        <f t="shared" si="426"/>
        <v>0</v>
      </c>
      <c r="AA209" s="7">
        <f t="shared" si="427"/>
        <v>0</v>
      </c>
      <c r="AB209" s="45">
        <f t="shared" si="428"/>
        <v>0</v>
      </c>
      <c r="AC209" s="46"/>
      <c r="AD209" s="45">
        <v>302</v>
      </c>
      <c r="AE209" s="7">
        <f>VLOOKUP($AD209,AF!$B$43:$M$84,AE$9)*$O209</f>
        <v>0</v>
      </c>
      <c r="AF209" s="7">
        <f>VLOOKUP($AD209,AF!$B$43:$M$84,AF$9)*$P209</f>
        <v>0</v>
      </c>
      <c r="AG209" s="7">
        <f>VLOOKUP($AD209,AF!$B$43:$M$84,AG$9)*$Q209</f>
        <v>0</v>
      </c>
      <c r="AH209" s="7">
        <f>VLOOKUP($AD209,AF!$B$43:$M$84,AH$9)*$R209</f>
        <v>0</v>
      </c>
      <c r="AI209" s="7">
        <f>VLOOKUP($AD209,AF!$B$43:$M$84,AI$9)*$S209</f>
        <v>0</v>
      </c>
      <c r="AJ209" s="7">
        <f>VLOOKUP($AD209,AF!$B$43:$M$84,AJ$9)*$T209</f>
        <v>0</v>
      </c>
      <c r="AK209" s="7">
        <f>VLOOKUP($AD209,AF!$B$43:$M$84,AK$9)*$U209</f>
        <v>0</v>
      </c>
      <c r="AL209" s="7">
        <f>VLOOKUP($AD209,AF!$B$43:$M$84,AL$9)*$V209</f>
        <v>0</v>
      </c>
      <c r="AM209" s="7">
        <f t="shared" si="429"/>
        <v>0</v>
      </c>
      <c r="AN209" s="46"/>
      <c r="AO209" s="7">
        <f t="shared" si="430"/>
        <v>0</v>
      </c>
      <c r="AP209" s="7">
        <f t="shared" si="431"/>
        <v>0</v>
      </c>
      <c r="AQ209" s="7">
        <f t="shared" si="432"/>
        <v>0</v>
      </c>
      <c r="AR209" s="45"/>
      <c r="AS209" s="46"/>
      <c r="AT209" s="46"/>
    </row>
    <row r="210" spans="1:46" x14ac:dyDescent="0.4">
      <c r="A210" s="20">
        <f t="shared" si="328"/>
        <v>202</v>
      </c>
      <c r="B210" s="6">
        <v>557.4</v>
      </c>
      <c r="C210" t="s">
        <v>1112</v>
      </c>
      <c r="D210" t="s">
        <v>1132</v>
      </c>
      <c r="E210" s="15">
        <f>'Form 1 WP'!W205-E211</f>
        <v>0</v>
      </c>
      <c r="F210" s="7">
        <v>101</v>
      </c>
      <c r="G210" s="7">
        <f>VLOOKUP($F210,AF!$B$43:$M$84,G$9)*$E210</f>
        <v>0</v>
      </c>
      <c r="H210" s="7">
        <f>VLOOKUP($F210,AF!$B$43:$M$84,H$9)*$E210</f>
        <v>0</v>
      </c>
      <c r="I210" s="7">
        <f>VLOOKUP($F210,AF!$B$43:$M$84,I$9)*$E210</f>
        <v>0</v>
      </c>
      <c r="J210" s="7">
        <f>VLOOKUP($F210,AF!$B$43:$M$84,J$9)*$E210</f>
        <v>0</v>
      </c>
      <c r="K210" s="7">
        <f t="shared" ref="K210:K211" si="433">E210-SUM(G210:J210)</f>
        <v>0</v>
      </c>
      <c r="L210" s="45">
        <f t="shared" ref="L210:L213" si="434">$E210-SUM(G210:K210)</f>
        <v>0</v>
      </c>
      <c r="M210" s="46"/>
      <c r="N210" s="7">
        <v>206</v>
      </c>
      <c r="O210" s="7">
        <f>VLOOKUP($N210,AF!$B$43:$M$84,O$9)*$G210</f>
        <v>0</v>
      </c>
      <c r="P210" s="7">
        <f>VLOOKUP($N210,AF!$B$43:$M$84,P$9)*$G210</f>
        <v>0</v>
      </c>
      <c r="Q210" s="7">
        <f>VLOOKUP($N210,AF!$B$43:$M$84,Q$9)*$H210</f>
        <v>0</v>
      </c>
      <c r="R210" s="7">
        <f>VLOOKUP($N210,AF!$B$43:$M$84,R$9)*$H210</f>
        <v>0</v>
      </c>
      <c r="S210" s="7">
        <f>VLOOKUP($N210,AF!$B$43:$M$84,S$9)*$I210</f>
        <v>0</v>
      </c>
      <c r="T210" s="7">
        <f>VLOOKUP($N210,AF!$B$43:$M$84,T$9)*$I210</f>
        <v>0</v>
      </c>
      <c r="U210" s="7">
        <f>VLOOKUP($N210,AF!$B$43:$M$84,U$9)*$J210</f>
        <v>0</v>
      </c>
      <c r="V210" s="7">
        <f>VLOOKUP($N210,AF!$B$43:$M$84,V$9)*$J210</f>
        <v>0</v>
      </c>
      <c r="W210" s="7">
        <f t="shared" ref="W210:W211" si="435">E210-SUM(O210:V210)</f>
        <v>0</v>
      </c>
      <c r="X210" s="46"/>
      <c r="Y210" s="7">
        <f t="shared" ref="Y210:Y211" si="436">+O210+Q210+S210+U210</f>
        <v>0</v>
      </c>
      <c r="Z210" s="7">
        <f t="shared" ref="Z210:Z211" si="437">+P210+R210+T210+V210</f>
        <v>0</v>
      </c>
      <c r="AA210" s="7">
        <f t="shared" ref="AA210:AA211" si="438">+Z210+Y210+W210</f>
        <v>0</v>
      </c>
      <c r="AB210" s="45">
        <f t="shared" ref="AB210:AB213" si="439">$E210-AA210</f>
        <v>0</v>
      </c>
      <c r="AC210" s="46"/>
      <c r="AD210" s="45">
        <v>302</v>
      </c>
      <c r="AE210" s="7">
        <f>VLOOKUP($AD210,AF!$B$43:$M$84,AE$9)*$O210</f>
        <v>0</v>
      </c>
      <c r="AF210" s="7">
        <f>VLOOKUP($AD210,AF!$B$43:$M$84,AF$9)*$P210</f>
        <v>0</v>
      </c>
      <c r="AG210" s="7">
        <f>VLOOKUP($AD210,AF!$B$43:$M$84,AG$9)*$Q210</f>
        <v>0</v>
      </c>
      <c r="AH210" s="7">
        <f>VLOOKUP($AD210,AF!$B$43:$M$84,AH$9)*$R210</f>
        <v>0</v>
      </c>
      <c r="AI210" s="7">
        <f>VLOOKUP($AD210,AF!$B$43:$M$84,AI$9)*$S210</f>
        <v>0</v>
      </c>
      <c r="AJ210" s="7">
        <f>VLOOKUP($AD210,AF!$B$43:$M$84,AJ$9)*$T210</f>
        <v>0</v>
      </c>
      <c r="AK210" s="7">
        <f>VLOOKUP($AD210,AF!$B$43:$M$84,AK$9)*$U210</f>
        <v>0</v>
      </c>
      <c r="AL210" s="7">
        <f>VLOOKUP($AD210,AF!$B$43:$M$84,AL$9)*$V210</f>
        <v>0</v>
      </c>
      <c r="AM210" s="7">
        <f t="shared" ref="AM210:AM211" si="440">E210-SUM(AE210:AL210)</f>
        <v>0</v>
      </c>
      <c r="AN210" s="46"/>
      <c r="AO210" s="7">
        <f t="shared" ref="AO210:AO211" si="441">+AE210+AG210+AI210+AK210</f>
        <v>0</v>
      </c>
      <c r="AP210" s="7">
        <f t="shared" ref="AP210:AP211" si="442">+AF210+AH210+AJ210+AL210</f>
        <v>0</v>
      </c>
      <c r="AQ210" s="7">
        <f t="shared" ref="AQ210:AQ211" si="443">+AP210+AO210+AM210</f>
        <v>0</v>
      </c>
      <c r="AR210" s="45"/>
      <c r="AS210" s="46"/>
      <c r="AT210" s="46"/>
    </row>
    <row r="211" spans="1:46" x14ac:dyDescent="0.4">
      <c r="A211" s="20">
        <f t="shared" si="328"/>
        <v>203</v>
      </c>
      <c r="B211" s="6"/>
      <c r="C211" t="s">
        <v>1113</v>
      </c>
      <c r="E211" s="114"/>
      <c r="F211" s="7">
        <v>101</v>
      </c>
      <c r="G211" s="7">
        <f>VLOOKUP($F211,AF!$B$43:$M$84,G$9)*$E211</f>
        <v>0</v>
      </c>
      <c r="H211" s="7">
        <f>VLOOKUP($F211,AF!$B$43:$M$84,H$9)*$E211</f>
        <v>0</v>
      </c>
      <c r="I211" s="7">
        <f>VLOOKUP($F211,AF!$B$43:$M$84,I$9)*$E211</f>
        <v>0</v>
      </c>
      <c r="J211" s="7">
        <f>VLOOKUP($F211,AF!$B$43:$M$84,J$9)*$E211</f>
        <v>0</v>
      </c>
      <c r="K211" s="7">
        <f t="shared" si="433"/>
        <v>0</v>
      </c>
      <c r="L211" s="45">
        <f t="shared" si="434"/>
        <v>0</v>
      </c>
      <c r="M211" s="46"/>
      <c r="N211" s="7">
        <v>206</v>
      </c>
      <c r="O211" s="7">
        <f>VLOOKUP($N211,AF!$B$43:$M$84,O$9)*$G211</f>
        <v>0</v>
      </c>
      <c r="P211" s="7">
        <f>VLOOKUP($N211,AF!$B$43:$M$84,P$9)*$G211</f>
        <v>0</v>
      </c>
      <c r="Q211" s="7">
        <f>VLOOKUP($N211,AF!$B$43:$M$84,Q$9)*$H211</f>
        <v>0</v>
      </c>
      <c r="R211" s="7">
        <f>VLOOKUP($N211,AF!$B$43:$M$84,R$9)*$H211</f>
        <v>0</v>
      </c>
      <c r="S211" s="7">
        <f>VLOOKUP($N211,AF!$B$43:$M$84,S$9)*$I211</f>
        <v>0</v>
      </c>
      <c r="T211" s="7">
        <f>VLOOKUP($N211,AF!$B$43:$M$84,T$9)*$I211</f>
        <v>0</v>
      </c>
      <c r="U211" s="7">
        <f>VLOOKUP($N211,AF!$B$43:$M$84,U$9)*$J211</f>
        <v>0</v>
      </c>
      <c r="V211" s="7">
        <f>VLOOKUP($N211,AF!$B$43:$M$84,V$9)*$J211</f>
        <v>0</v>
      </c>
      <c r="W211" s="7">
        <f t="shared" si="435"/>
        <v>0</v>
      </c>
      <c r="X211" s="46"/>
      <c r="Y211" s="7">
        <f t="shared" si="436"/>
        <v>0</v>
      </c>
      <c r="Z211" s="7">
        <f t="shared" si="437"/>
        <v>0</v>
      </c>
      <c r="AA211" s="7">
        <f t="shared" si="438"/>
        <v>0</v>
      </c>
      <c r="AB211" s="45">
        <f t="shared" si="439"/>
        <v>0</v>
      </c>
      <c r="AC211" s="46"/>
      <c r="AD211" s="45">
        <v>302</v>
      </c>
      <c r="AE211" s="7">
        <f>VLOOKUP($AD211,AF!$B$43:$M$84,AE$9)*$O211</f>
        <v>0</v>
      </c>
      <c r="AF211" s="7">
        <f>VLOOKUP($AD211,AF!$B$43:$M$84,AF$9)*$P211</f>
        <v>0</v>
      </c>
      <c r="AG211" s="7">
        <f>VLOOKUP($AD211,AF!$B$43:$M$84,AG$9)*$Q211</f>
        <v>0</v>
      </c>
      <c r="AH211" s="7">
        <f>VLOOKUP($AD211,AF!$B$43:$M$84,AH$9)*$R211</f>
        <v>0</v>
      </c>
      <c r="AI211" s="7">
        <f>VLOOKUP($AD211,AF!$B$43:$M$84,AI$9)*$S211</f>
        <v>0</v>
      </c>
      <c r="AJ211" s="7">
        <f>VLOOKUP($AD211,AF!$B$43:$M$84,AJ$9)*$T211</f>
        <v>0</v>
      </c>
      <c r="AK211" s="7">
        <f>VLOOKUP($AD211,AF!$B$43:$M$84,AK$9)*$U211</f>
        <v>0</v>
      </c>
      <c r="AL211" s="7">
        <f>VLOOKUP($AD211,AF!$B$43:$M$84,AL$9)*$V211</f>
        <v>0</v>
      </c>
      <c r="AM211" s="7">
        <f t="shared" si="440"/>
        <v>0</v>
      </c>
      <c r="AN211" s="46"/>
      <c r="AO211" s="7">
        <f t="shared" si="441"/>
        <v>0</v>
      </c>
      <c r="AP211" s="7">
        <f t="shared" si="442"/>
        <v>0</v>
      </c>
      <c r="AQ211" s="7">
        <f t="shared" si="443"/>
        <v>0</v>
      </c>
      <c r="AR211" s="45"/>
      <c r="AS211" s="46"/>
      <c r="AT211" s="46"/>
    </row>
    <row r="212" spans="1:46" x14ac:dyDescent="0.4">
      <c r="A212" s="20">
        <f t="shared" si="328"/>
        <v>204</v>
      </c>
      <c r="E212" s="15"/>
      <c r="F212" s="45"/>
      <c r="G212" s="15"/>
      <c r="H212" s="15"/>
      <c r="I212" s="15"/>
      <c r="J212" s="15"/>
      <c r="K212" s="15"/>
      <c r="L212" s="45"/>
      <c r="M212" s="46"/>
      <c r="N212" s="45"/>
      <c r="O212" s="15"/>
      <c r="P212" s="15"/>
      <c r="Q212" s="15"/>
      <c r="R212" s="15"/>
      <c r="S212" s="15"/>
      <c r="T212" s="15"/>
      <c r="U212" s="15"/>
      <c r="V212" s="15"/>
      <c r="W212" s="15"/>
      <c r="X212" s="46"/>
      <c r="Y212" s="15"/>
      <c r="Z212" s="15"/>
      <c r="AA212" s="15"/>
      <c r="AB212" s="45"/>
      <c r="AC212" s="46"/>
      <c r="AD212" s="45"/>
      <c r="AE212" s="15"/>
      <c r="AF212" s="15"/>
      <c r="AG212" s="15"/>
      <c r="AH212" s="15"/>
      <c r="AI212" s="15"/>
      <c r="AJ212" s="15"/>
      <c r="AK212" s="15"/>
      <c r="AL212" s="15"/>
      <c r="AM212" s="15"/>
      <c r="AN212" s="46"/>
      <c r="AO212" s="15"/>
      <c r="AP212" s="15"/>
      <c r="AQ212" s="15"/>
      <c r="AR212" s="47"/>
      <c r="AS212" s="46"/>
      <c r="AT212" s="46"/>
    </row>
    <row r="213" spans="1:46" x14ac:dyDescent="0.4">
      <c r="A213" s="20">
        <f t="shared" si="328"/>
        <v>205</v>
      </c>
      <c r="C213" t="s">
        <v>0</v>
      </c>
      <c r="E213" s="113">
        <f>SUM(E204:E211)</f>
        <v>0</v>
      </c>
      <c r="F213" s="45"/>
      <c r="G213" s="113">
        <f>SUM(G204:G211)</f>
        <v>0</v>
      </c>
      <c r="H213" s="113">
        <f>SUM(H204:H211)</f>
        <v>0</v>
      </c>
      <c r="I213" s="113">
        <f>SUM(I204:I211)</f>
        <v>0</v>
      </c>
      <c r="J213" s="113">
        <f>SUM(J204:J211)</f>
        <v>0</v>
      </c>
      <c r="K213" s="113">
        <f>SUM(K204:K211)</f>
        <v>0</v>
      </c>
      <c r="L213" s="45">
        <f t="shared" si="434"/>
        <v>0</v>
      </c>
      <c r="M213" s="46"/>
      <c r="N213" s="45"/>
      <c r="O213" s="113">
        <f t="shared" ref="O213:W213" si="444">SUM(O204:O211)</f>
        <v>0</v>
      </c>
      <c r="P213" s="113">
        <f t="shared" si="444"/>
        <v>0</v>
      </c>
      <c r="Q213" s="113">
        <f t="shared" si="444"/>
        <v>0</v>
      </c>
      <c r="R213" s="113">
        <f t="shared" si="444"/>
        <v>0</v>
      </c>
      <c r="S213" s="113">
        <f t="shared" si="444"/>
        <v>0</v>
      </c>
      <c r="T213" s="113">
        <f t="shared" si="444"/>
        <v>0</v>
      </c>
      <c r="U213" s="113">
        <f t="shared" si="444"/>
        <v>0</v>
      </c>
      <c r="V213" s="113">
        <f t="shared" si="444"/>
        <v>0</v>
      </c>
      <c r="W213" s="113">
        <f t="shared" si="444"/>
        <v>0</v>
      </c>
      <c r="X213" s="46"/>
      <c r="Y213" s="113">
        <f>SUM(Y204:Y211)</f>
        <v>0</v>
      </c>
      <c r="Z213" s="113">
        <f>SUM(Z204:Z211)</f>
        <v>0</v>
      </c>
      <c r="AA213" s="113">
        <f>SUM(AA204:AA211)</f>
        <v>0</v>
      </c>
      <c r="AB213" s="45">
        <f t="shared" si="439"/>
        <v>0</v>
      </c>
      <c r="AC213" s="46"/>
      <c r="AD213" s="45"/>
      <c r="AE213" s="113">
        <f t="shared" ref="AE213:AM213" si="445">SUM(AE204:AE211)</f>
        <v>0</v>
      </c>
      <c r="AF213" s="113">
        <f t="shared" si="445"/>
        <v>0</v>
      </c>
      <c r="AG213" s="113">
        <f t="shared" si="445"/>
        <v>0</v>
      </c>
      <c r="AH213" s="113">
        <f t="shared" si="445"/>
        <v>0</v>
      </c>
      <c r="AI213" s="113">
        <f t="shared" si="445"/>
        <v>0</v>
      </c>
      <c r="AJ213" s="113">
        <f t="shared" si="445"/>
        <v>0</v>
      </c>
      <c r="AK213" s="113">
        <f t="shared" si="445"/>
        <v>0</v>
      </c>
      <c r="AL213" s="113">
        <f t="shared" si="445"/>
        <v>0</v>
      </c>
      <c r="AM213" s="113">
        <f t="shared" si="445"/>
        <v>0</v>
      </c>
      <c r="AN213" s="46"/>
      <c r="AO213" s="113">
        <f>SUM(AO204:AO211)</f>
        <v>0</v>
      </c>
      <c r="AP213" s="113">
        <f>SUM(AP204:AP211)</f>
        <v>0</v>
      </c>
      <c r="AQ213" s="113">
        <f>SUM(AQ204:AQ211)</f>
        <v>0</v>
      </c>
      <c r="AR213" s="47"/>
      <c r="AS213" s="46"/>
      <c r="AT213" s="46"/>
    </row>
    <row r="214" spans="1:46" x14ac:dyDescent="0.4">
      <c r="A214" s="20">
        <f t="shared" ref="A214:A277" si="446">+A213+1</f>
        <v>206</v>
      </c>
      <c r="E214" s="15"/>
      <c r="F214" s="45"/>
      <c r="G214" s="15"/>
      <c r="H214" s="15"/>
      <c r="I214" s="15"/>
      <c r="J214" s="15"/>
      <c r="K214" s="15"/>
      <c r="L214" s="45"/>
      <c r="M214" s="46"/>
      <c r="N214" s="45"/>
      <c r="O214" s="15"/>
      <c r="P214" s="15"/>
      <c r="Q214" s="15"/>
      <c r="R214" s="15"/>
      <c r="S214" s="15"/>
      <c r="T214" s="15"/>
      <c r="U214" s="15"/>
      <c r="V214" s="15"/>
      <c r="W214" s="15"/>
      <c r="X214" s="46"/>
      <c r="Y214" s="15"/>
      <c r="Z214" s="15"/>
      <c r="AA214" s="15"/>
      <c r="AB214" s="45"/>
      <c r="AC214" s="46"/>
      <c r="AD214" s="45"/>
      <c r="AE214" s="15"/>
      <c r="AF214" s="15"/>
      <c r="AG214" s="15"/>
      <c r="AH214" s="15"/>
      <c r="AI214" s="15"/>
      <c r="AJ214" s="15"/>
      <c r="AK214" s="15"/>
      <c r="AL214" s="15"/>
      <c r="AM214" s="15"/>
      <c r="AN214" s="46"/>
      <c r="AO214" s="15"/>
      <c r="AP214" s="15"/>
      <c r="AQ214" s="15"/>
      <c r="AR214" s="47"/>
      <c r="AS214" s="46"/>
      <c r="AT214" s="46"/>
    </row>
    <row r="215" spans="1:46" x14ac:dyDescent="0.4">
      <c r="A215" s="20">
        <f t="shared" si="446"/>
        <v>207</v>
      </c>
      <c r="B215" s="21" t="s">
        <v>1142</v>
      </c>
      <c r="C215" s="21"/>
      <c r="E215" s="46"/>
      <c r="F215" s="47"/>
      <c r="G215" s="47"/>
      <c r="H215" s="47"/>
      <c r="I215" s="47"/>
      <c r="J215" s="47"/>
      <c r="K215" s="47"/>
      <c r="L215" s="47"/>
      <c r="M215" s="46"/>
      <c r="N215" s="47"/>
      <c r="O215" s="47"/>
      <c r="P215" s="47"/>
      <c r="Q215" s="47"/>
      <c r="R215" s="47"/>
      <c r="S215" s="47"/>
      <c r="T215" s="47"/>
      <c r="U215" s="47"/>
      <c r="V215" s="47"/>
      <c r="W215" s="47"/>
      <c r="X215" s="46"/>
      <c r="Y215" s="47"/>
      <c r="Z215" s="47"/>
      <c r="AA215" s="47"/>
      <c r="AB215" s="47"/>
      <c r="AC215" s="46"/>
      <c r="AD215" s="47"/>
      <c r="AE215" s="47"/>
      <c r="AF215" s="47"/>
      <c r="AG215" s="47"/>
      <c r="AH215" s="47"/>
      <c r="AI215" s="47"/>
      <c r="AJ215" s="47"/>
      <c r="AK215" s="47"/>
      <c r="AL215" s="47"/>
      <c r="AM215" s="47"/>
      <c r="AN215" s="46"/>
      <c r="AO215" s="47"/>
      <c r="AP215" s="47"/>
      <c r="AQ215" s="47"/>
      <c r="AR215" s="47"/>
      <c r="AS215" s="46"/>
      <c r="AT215" s="46"/>
    </row>
    <row r="216" spans="1:46" x14ac:dyDescent="0.4">
      <c r="A216" s="20">
        <f t="shared" si="446"/>
        <v>208</v>
      </c>
      <c r="B216" s="6">
        <v>578.1</v>
      </c>
      <c r="C216" t="s">
        <v>1114</v>
      </c>
      <c r="D216" t="s">
        <v>1133</v>
      </c>
      <c r="E216" s="15">
        <f>'Form 1 WP'!W208-E217</f>
        <v>0</v>
      </c>
      <c r="F216" s="7">
        <v>101</v>
      </c>
      <c r="G216" s="7">
        <f>VLOOKUP($F216,AF!$B$43:$M$84,G$9)*$E216</f>
        <v>0</v>
      </c>
      <c r="H216" s="7">
        <f>VLOOKUP($F216,AF!$B$43:$M$84,H$9)*$E216</f>
        <v>0</v>
      </c>
      <c r="I216" s="7">
        <f>VLOOKUP($F216,AF!$B$43:$M$84,I$9)*$E216</f>
        <v>0</v>
      </c>
      <c r="J216" s="7">
        <f>VLOOKUP($F216,AF!$B$43:$M$84,J$9)*$E216</f>
        <v>0</v>
      </c>
      <c r="K216" s="7">
        <f t="shared" ref="K216:K217" si="447">E216-SUM(G216:J216)</f>
        <v>0</v>
      </c>
      <c r="L216" s="45">
        <f t="shared" ref="L216:L217" si="448">$E216-SUM(G216:K216)</f>
        <v>0</v>
      </c>
      <c r="M216" s="46"/>
      <c r="N216" s="7">
        <v>206</v>
      </c>
      <c r="O216" s="7">
        <f>VLOOKUP($N216,AF!$B$43:$M$84,O$9)*$G216</f>
        <v>0</v>
      </c>
      <c r="P216" s="7">
        <f>VLOOKUP($N216,AF!$B$43:$M$84,P$9)*$G216</f>
        <v>0</v>
      </c>
      <c r="Q216" s="7">
        <f>VLOOKUP($N216,AF!$B$43:$M$84,Q$9)*$H216</f>
        <v>0</v>
      </c>
      <c r="R216" s="7">
        <f>VLOOKUP($N216,AF!$B$43:$M$84,R$9)*$H216</f>
        <v>0</v>
      </c>
      <c r="S216" s="7">
        <f>VLOOKUP($N216,AF!$B$43:$M$84,S$9)*$I216</f>
        <v>0</v>
      </c>
      <c r="T216" s="7">
        <f>VLOOKUP($N216,AF!$B$43:$M$84,T$9)*$I216</f>
        <v>0</v>
      </c>
      <c r="U216" s="7">
        <f>VLOOKUP($N216,AF!$B$43:$M$84,U$9)*$J216</f>
        <v>0</v>
      </c>
      <c r="V216" s="7">
        <f>VLOOKUP($N216,AF!$B$43:$M$84,V$9)*$J216</f>
        <v>0</v>
      </c>
      <c r="W216" s="7">
        <f t="shared" ref="W216:W217" si="449">E216-SUM(O216:V216)</f>
        <v>0</v>
      </c>
      <c r="X216" s="46"/>
      <c r="Y216" s="7">
        <f t="shared" ref="Y216:Y217" si="450">+O216+Q216+S216+U216</f>
        <v>0</v>
      </c>
      <c r="Z216" s="7">
        <f t="shared" ref="Z216:Z217" si="451">+P216+R216+T216+V216</f>
        <v>0</v>
      </c>
      <c r="AA216" s="7">
        <f t="shared" ref="AA216:AA217" si="452">+Z216+Y216+W216</f>
        <v>0</v>
      </c>
      <c r="AB216" s="45">
        <f t="shared" ref="AB216:AB217" si="453">$E216-AA216</f>
        <v>0</v>
      </c>
      <c r="AC216" s="46"/>
      <c r="AD216" s="45">
        <v>302</v>
      </c>
      <c r="AE216" s="7">
        <f>VLOOKUP($AD216,AF!$B$43:$M$84,AE$9)*$O216</f>
        <v>0</v>
      </c>
      <c r="AF216" s="7">
        <f>VLOOKUP($AD216,AF!$B$43:$M$84,AF$9)*$P216</f>
        <v>0</v>
      </c>
      <c r="AG216" s="7">
        <f>VLOOKUP($AD216,AF!$B$43:$M$84,AG$9)*$Q216</f>
        <v>0</v>
      </c>
      <c r="AH216" s="7">
        <f>VLOOKUP($AD216,AF!$B$43:$M$84,AH$9)*$R216</f>
        <v>0</v>
      </c>
      <c r="AI216" s="7">
        <f>VLOOKUP($AD216,AF!$B$43:$M$84,AI$9)*$S216</f>
        <v>0</v>
      </c>
      <c r="AJ216" s="7">
        <f>VLOOKUP($AD216,AF!$B$43:$M$84,AJ$9)*$T216</f>
        <v>0</v>
      </c>
      <c r="AK216" s="7">
        <f>VLOOKUP($AD216,AF!$B$43:$M$84,AK$9)*$U216</f>
        <v>0</v>
      </c>
      <c r="AL216" s="7">
        <f>VLOOKUP($AD216,AF!$B$43:$M$84,AL$9)*$V216</f>
        <v>0</v>
      </c>
      <c r="AM216" s="7">
        <f t="shared" ref="AM216:AM217" si="454">E216-SUM(AE216:AL216)</f>
        <v>0</v>
      </c>
      <c r="AN216" s="46"/>
      <c r="AO216" s="7">
        <f t="shared" ref="AO216:AO217" si="455">+AE216+AG216+AI216+AK216</f>
        <v>0</v>
      </c>
      <c r="AP216" s="7">
        <f t="shared" ref="AP216:AP217" si="456">+AF216+AH216+AJ216+AL216</f>
        <v>0</v>
      </c>
      <c r="AQ216" s="7">
        <f t="shared" ref="AQ216:AQ217" si="457">+AP216+AO216+AM216</f>
        <v>0</v>
      </c>
      <c r="AR216" s="47"/>
      <c r="AS216" s="46"/>
      <c r="AT216" s="46"/>
    </row>
    <row r="217" spans="1:46" x14ac:dyDescent="0.4">
      <c r="A217" s="20">
        <f t="shared" si="446"/>
        <v>209</v>
      </c>
      <c r="B217" s="6"/>
      <c r="C217" t="s">
        <v>1115</v>
      </c>
      <c r="E217" s="114"/>
      <c r="F217" s="7">
        <v>101</v>
      </c>
      <c r="G217" s="7">
        <f>VLOOKUP($F217,AF!$B$43:$M$84,G$9)*$E217</f>
        <v>0</v>
      </c>
      <c r="H217" s="7">
        <f>VLOOKUP($F217,AF!$B$43:$M$84,H$9)*$E217</f>
        <v>0</v>
      </c>
      <c r="I217" s="7">
        <f>VLOOKUP($F217,AF!$B$43:$M$84,I$9)*$E217</f>
        <v>0</v>
      </c>
      <c r="J217" s="7">
        <f>VLOOKUP($F217,AF!$B$43:$M$84,J$9)*$E217</f>
        <v>0</v>
      </c>
      <c r="K217" s="7">
        <f t="shared" si="447"/>
        <v>0</v>
      </c>
      <c r="L217" s="45">
        <f t="shared" si="448"/>
        <v>0</v>
      </c>
      <c r="M217" s="46"/>
      <c r="N217" s="7">
        <v>206</v>
      </c>
      <c r="O217" s="7">
        <f>VLOOKUP($N217,AF!$B$43:$M$84,O$9)*$G217</f>
        <v>0</v>
      </c>
      <c r="P217" s="7">
        <f>VLOOKUP($N217,AF!$B$43:$M$84,P$9)*$G217</f>
        <v>0</v>
      </c>
      <c r="Q217" s="7">
        <f>VLOOKUP($N217,AF!$B$43:$M$84,Q$9)*$H217</f>
        <v>0</v>
      </c>
      <c r="R217" s="7">
        <f>VLOOKUP($N217,AF!$B$43:$M$84,R$9)*$H217</f>
        <v>0</v>
      </c>
      <c r="S217" s="7">
        <f>VLOOKUP($N217,AF!$B$43:$M$84,S$9)*$I217</f>
        <v>0</v>
      </c>
      <c r="T217" s="7">
        <f>VLOOKUP($N217,AF!$B$43:$M$84,T$9)*$I217</f>
        <v>0</v>
      </c>
      <c r="U217" s="7">
        <f>VLOOKUP($N217,AF!$B$43:$M$84,U$9)*$J217</f>
        <v>0</v>
      </c>
      <c r="V217" s="7">
        <f>VLOOKUP($N217,AF!$B$43:$M$84,V$9)*$J217</f>
        <v>0</v>
      </c>
      <c r="W217" s="7">
        <f t="shared" si="449"/>
        <v>0</v>
      </c>
      <c r="X217" s="46"/>
      <c r="Y217" s="7">
        <f t="shared" si="450"/>
        <v>0</v>
      </c>
      <c r="Z217" s="7">
        <f t="shared" si="451"/>
        <v>0</v>
      </c>
      <c r="AA217" s="7">
        <f t="shared" si="452"/>
        <v>0</v>
      </c>
      <c r="AB217" s="45">
        <f t="shared" si="453"/>
        <v>0</v>
      </c>
      <c r="AC217" s="46"/>
      <c r="AD217" s="45">
        <v>302</v>
      </c>
      <c r="AE217" s="7">
        <f>VLOOKUP($AD217,AF!$B$43:$M$84,AE$9)*$O217</f>
        <v>0</v>
      </c>
      <c r="AF217" s="7">
        <f>VLOOKUP($AD217,AF!$B$43:$M$84,AF$9)*$P217</f>
        <v>0</v>
      </c>
      <c r="AG217" s="7">
        <f>VLOOKUP($AD217,AF!$B$43:$M$84,AG$9)*$Q217</f>
        <v>0</v>
      </c>
      <c r="AH217" s="7">
        <f>VLOOKUP($AD217,AF!$B$43:$M$84,AH$9)*$R217</f>
        <v>0</v>
      </c>
      <c r="AI217" s="7">
        <f>VLOOKUP($AD217,AF!$B$43:$M$84,AI$9)*$S217</f>
        <v>0</v>
      </c>
      <c r="AJ217" s="7">
        <f>VLOOKUP($AD217,AF!$B$43:$M$84,AJ$9)*$T217</f>
        <v>0</v>
      </c>
      <c r="AK217" s="7">
        <f>VLOOKUP($AD217,AF!$B$43:$M$84,AK$9)*$U217</f>
        <v>0</v>
      </c>
      <c r="AL217" s="7">
        <f>VLOOKUP($AD217,AF!$B$43:$M$84,AL$9)*$V217</f>
        <v>0</v>
      </c>
      <c r="AM217" s="7">
        <f t="shared" si="454"/>
        <v>0</v>
      </c>
      <c r="AN217" s="46"/>
      <c r="AO217" s="7">
        <f t="shared" si="455"/>
        <v>0</v>
      </c>
      <c r="AP217" s="7">
        <f t="shared" si="456"/>
        <v>0</v>
      </c>
      <c r="AQ217" s="7">
        <f t="shared" si="457"/>
        <v>0</v>
      </c>
      <c r="AR217" s="47"/>
      <c r="AS217" s="46"/>
      <c r="AT217" s="46"/>
    </row>
    <row r="218" spans="1:46" x14ac:dyDescent="0.4">
      <c r="A218" s="20">
        <f t="shared" si="446"/>
        <v>210</v>
      </c>
      <c r="B218" s="6">
        <v>578.20000000000005</v>
      </c>
      <c r="C218" t="s">
        <v>1116</v>
      </c>
      <c r="D218" t="s">
        <v>1134</v>
      </c>
      <c r="E218" s="15">
        <f>'Form 1 WP'!W209-E219</f>
        <v>0</v>
      </c>
      <c r="F218" s="7">
        <v>101</v>
      </c>
      <c r="G218" s="7">
        <f>VLOOKUP($F218,AF!$B$43:$M$84,G$9)*$E218</f>
        <v>0</v>
      </c>
      <c r="H218" s="7">
        <f>VLOOKUP($F218,AF!$B$43:$M$84,H$9)*$E218</f>
        <v>0</v>
      </c>
      <c r="I218" s="7">
        <f>VLOOKUP($F218,AF!$B$43:$M$84,I$9)*$E218</f>
        <v>0</v>
      </c>
      <c r="J218" s="7">
        <f>VLOOKUP($F218,AF!$B$43:$M$84,J$9)*$E218</f>
        <v>0</v>
      </c>
      <c r="K218" s="7">
        <f t="shared" ref="K218:K219" si="458">E218-SUM(G218:J218)</f>
        <v>0</v>
      </c>
      <c r="L218" s="45">
        <f t="shared" ref="L218:L219" si="459">$E218-SUM(G218:K218)</f>
        <v>0</v>
      </c>
      <c r="M218" s="46"/>
      <c r="N218" s="7">
        <v>206</v>
      </c>
      <c r="O218" s="7">
        <f>VLOOKUP($N218,AF!$B$43:$M$84,O$9)*$G218</f>
        <v>0</v>
      </c>
      <c r="P218" s="7">
        <f>VLOOKUP($N218,AF!$B$43:$M$84,P$9)*$G218</f>
        <v>0</v>
      </c>
      <c r="Q218" s="7">
        <f>VLOOKUP($N218,AF!$B$43:$M$84,Q$9)*$H218</f>
        <v>0</v>
      </c>
      <c r="R218" s="7">
        <f>VLOOKUP($N218,AF!$B$43:$M$84,R$9)*$H218</f>
        <v>0</v>
      </c>
      <c r="S218" s="7">
        <f>VLOOKUP($N218,AF!$B$43:$M$84,S$9)*$I218</f>
        <v>0</v>
      </c>
      <c r="T218" s="7">
        <f>VLOOKUP($N218,AF!$B$43:$M$84,T$9)*$I218</f>
        <v>0</v>
      </c>
      <c r="U218" s="7">
        <f>VLOOKUP($N218,AF!$B$43:$M$84,U$9)*$J218</f>
        <v>0</v>
      </c>
      <c r="V218" s="7">
        <f>VLOOKUP($N218,AF!$B$43:$M$84,V$9)*$J218</f>
        <v>0</v>
      </c>
      <c r="W218" s="7">
        <f t="shared" ref="W218:W219" si="460">E218-SUM(O218:V218)</f>
        <v>0</v>
      </c>
      <c r="X218" s="46"/>
      <c r="Y218" s="7">
        <f t="shared" ref="Y218:Y219" si="461">+O218+Q218+S218+U218</f>
        <v>0</v>
      </c>
      <c r="Z218" s="7">
        <f t="shared" ref="Z218:Z219" si="462">+P218+R218+T218+V218</f>
        <v>0</v>
      </c>
      <c r="AA218" s="7">
        <f t="shared" ref="AA218:AA219" si="463">+Z218+Y218+W218</f>
        <v>0</v>
      </c>
      <c r="AB218" s="45">
        <f t="shared" ref="AB218:AB219" si="464">$E218-AA218</f>
        <v>0</v>
      </c>
      <c r="AC218" s="46"/>
      <c r="AD218" s="45">
        <v>302</v>
      </c>
      <c r="AE218" s="7">
        <f>VLOOKUP($AD218,AF!$B$43:$M$84,AE$9)*$O218</f>
        <v>0</v>
      </c>
      <c r="AF218" s="7">
        <f>VLOOKUP($AD218,AF!$B$43:$M$84,AF$9)*$P218</f>
        <v>0</v>
      </c>
      <c r="AG218" s="7">
        <f>VLOOKUP($AD218,AF!$B$43:$M$84,AG$9)*$Q218</f>
        <v>0</v>
      </c>
      <c r="AH218" s="7">
        <f>VLOOKUP($AD218,AF!$B$43:$M$84,AH$9)*$R218</f>
        <v>0</v>
      </c>
      <c r="AI218" s="7">
        <f>VLOOKUP($AD218,AF!$B$43:$M$84,AI$9)*$S218</f>
        <v>0</v>
      </c>
      <c r="AJ218" s="7">
        <f>VLOOKUP($AD218,AF!$B$43:$M$84,AJ$9)*$T218</f>
        <v>0</v>
      </c>
      <c r="AK218" s="7">
        <f>VLOOKUP($AD218,AF!$B$43:$M$84,AK$9)*$U218</f>
        <v>0</v>
      </c>
      <c r="AL218" s="7">
        <f>VLOOKUP($AD218,AF!$B$43:$M$84,AL$9)*$V218</f>
        <v>0</v>
      </c>
      <c r="AM218" s="7">
        <f t="shared" ref="AM218:AM219" si="465">E218-SUM(AE218:AL218)</f>
        <v>0</v>
      </c>
      <c r="AN218" s="46"/>
      <c r="AO218" s="7">
        <f t="shared" ref="AO218:AO219" si="466">+AE218+AG218+AI218+AK218</f>
        <v>0</v>
      </c>
      <c r="AP218" s="7">
        <f t="shared" ref="AP218:AP219" si="467">+AF218+AH218+AJ218+AL218</f>
        <v>0</v>
      </c>
      <c r="AQ218" s="7">
        <f t="shared" ref="AQ218:AQ219" si="468">+AP218+AO218+AM218</f>
        <v>0</v>
      </c>
      <c r="AR218" s="47"/>
      <c r="AS218" s="46"/>
      <c r="AT218" s="46"/>
    </row>
    <row r="219" spans="1:46" x14ac:dyDescent="0.4">
      <c r="A219" s="20">
        <f t="shared" si="446"/>
        <v>211</v>
      </c>
      <c r="B219" s="6"/>
      <c r="C219" t="s">
        <v>1117</v>
      </c>
      <c r="E219" s="114"/>
      <c r="F219" s="7">
        <v>101</v>
      </c>
      <c r="G219" s="7">
        <f>VLOOKUP($F219,AF!$B$43:$M$84,G$9)*$E219</f>
        <v>0</v>
      </c>
      <c r="H219" s="7">
        <f>VLOOKUP($F219,AF!$B$43:$M$84,H$9)*$E219</f>
        <v>0</v>
      </c>
      <c r="I219" s="7">
        <f>VLOOKUP($F219,AF!$B$43:$M$84,I$9)*$E219</f>
        <v>0</v>
      </c>
      <c r="J219" s="7">
        <f>VLOOKUP($F219,AF!$B$43:$M$84,J$9)*$E219</f>
        <v>0</v>
      </c>
      <c r="K219" s="7">
        <f t="shared" si="458"/>
        <v>0</v>
      </c>
      <c r="L219" s="45">
        <f t="shared" si="459"/>
        <v>0</v>
      </c>
      <c r="M219" s="46"/>
      <c r="N219" s="7">
        <v>206</v>
      </c>
      <c r="O219" s="7">
        <f>VLOOKUP($N219,AF!$B$43:$M$84,O$9)*$G219</f>
        <v>0</v>
      </c>
      <c r="P219" s="7">
        <f>VLOOKUP($N219,AF!$B$43:$M$84,P$9)*$G219</f>
        <v>0</v>
      </c>
      <c r="Q219" s="7">
        <f>VLOOKUP($N219,AF!$B$43:$M$84,Q$9)*$H219</f>
        <v>0</v>
      </c>
      <c r="R219" s="7">
        <f>VLOOKUP($N219,AF!$B$43:$M$84,R$9)*$H219</f>
        <v>0</v>
      </c>
      <c r="S219" s="7">
        <f>VLOOKUP($N219,AF!$B$43:$M$84,S$9)*$I219</f>
        <v>0</v>
      </c>
      <c r="T219" s="7">
        <f>VLOOKUP($N219,AF!$B$43:$M$84,T$9)*$I219</f>
        <v>0</v>
      </c>
      <c r="U219" s="7">
        <f>VLOOKUP($N219,AF!$B$43:$M$84,U$9)*$J219</f>
        <v>0</v>
      </c>
      <c r="V219" s="7">
        <f>VLOOKUP($N219,AF!$B$43:$M$84,V$9)*$J219</f>
        <v>0</v>
      </c>
      <c r="W219" s="7">
        <f t="shared" si="460"/>
        <v>0</v>
      </c>
      <c r="X219" s="46"/>
      <c r="Y219" s="7">
        <f t="shared" si="461"/>
        <v>0</v>
      </c>
      <c r="Z219" s="7">
        <f t="shared" si="462"/>
        <v>0</v>
      </c>
      <c r="AA219" s="7">
        <f t="shared" si="463"/>
        <v>0</v>
      </c>
      <c r="AB219" s="45">
        <f t="shared" si="464"/>
        <v>0</v>
      </c>
      <c r="AC219" s="46"/>
      <c r="AD219" s="45">
        <v>302</v>
      </c>
      <c r="AE219" s="7">
        <f>VLOOKUP($AD219,AF!$B$43:$M$84,AE$9)*$O219</f>
        <v>0</v>
      </c>
      <c r="AF219" s="7">
        <f>VLOOKUP($AD219,AF!$B$43:$M$84,AF$9)*$P219</f>
        <v>0</v>
      </c>
      <c r="AG219" s="7">
        <f>VLOOKUP($AD219,AF!$B$43:$M$84,AG$9)*$Q219</f>
        <v>0</v>
      </c>
      <c r="AH219" s="7">
        <f>VLOOKUP($AD219,AF!$B$43:$M$84,AH$9)*$R219</f>
        <v>0</v>
      </c>
      <c r="AI219" s="7">
        <f>VLOOKUP($AD219,AF!$B$43:$M$84,AI$9)*$S219</f>
        <v>0</v>
      </c>
      <c r="AJ219" s="7">
        <f>VLOOKUP($AD219,AF!$B$43:$M$84,AJ$9)*$T219</f>
        <v>0</v>
      </c>
      <c r="AK219" s="7">
        <f>VLOOKUP($AD219,AF!$B$43:$M$84,AK$9)*$U219</f>
        <v>0</v>
      </c>
      <c r="AL219" s="7">
        <f>VLOOKUP($AD219,AF!$B$43:$M$84,AL$9)*$V219</f>
        <v>0</v>
      </c>
      <c r="AM219" s="7">
        <f t="shared" si="465"/>
        <v>0</v>
      </c>
      <c r="AN219" s="46"/>
      <c r="AO219" s="7">
        <f t="shared" si="466"/>
        <v>0</v>
      </c>
      <c r="AP219" s="7">
        <f t="shared" si="467"/>
        <v>0</v>
      </c>
      <c r="AQ219" s="7">
        <f t="shared" si="468"/>
        <v>0</v>
      </c>
      <c r="AR219" s="47"/>
      <c r="AS219" s="46"/>
      <c r="AT219" s="46"/>
    </row>
    <row r="220" spans="1:46" x14ac:dyDescent="0.4">
      <c r="A220" s="20">
        <f t="shared" si="446"/>
        <v>212</v>
      </c>
      <c r="B220" s="6">
        <v>578.29999999999995</v>
      </c>
      <c r="C220" t="s">
        <v>1118</v>
      </c>
      <c r="D220" t="s">
        <v>1135</v>
      </c>
      <c r="E220" s="15">
        <f>'Form 1 WP'!W210-E221</f>
        <v>0</v>
      </c>
      <c r="F220" s="7">
        <v>101</v>
      </c>
      <c r="G220" s="7">
        <f>VLOOKUP($F220,AF!$B$43:$M$84,G$9)*$E220</f>
        <v>0</v>
      </c>
      <c r="H220" s="7">
        <f>VLOOKUP($F220,AF!$B$43:$M$84,H$9)*$E220</f>
        <v>0</v>
      </c>
      <c r="I220" s="7">
        <f>VLOOKUP($F220,AF!$B$43:$M$84,I$9)*$E220</f>
        <v>0</v>
      </c>
      <c r="J220" s="7">
        <f>VLOOKUP($F220,AF!$B$43:$M$84,J$9)*$E220</f>
        <v>0</v>
      </c>
      <c r="K220" s="7">
        <f t="shared" ref="K220:K221" si="469">E220-SUM(G220:J220)</f>
        <v>0</v>
      </c>
      <c r="L220" s="45">
        <f t="shared" ref="L220:L221" si="470">$E220-SUM(G220:K220)</f>
        <v>0</v>
      </c>
      <c r="M220" s="46"/>
      <c r="N220" s="7">
        <v>206</v>
      </c>
      <c r="O220" s="7">
        <f>VLOOKUP($N220,AF!$B$43:$M$84,O$9)*$G220</f>
        <v>0</v>
      </c>
      <c r="P220" s="7">
        <f>VLOOKUP($N220,AF!$B$43:$M$84,P$9)*$G220</f>
        <v>0</v>
      </c>
      <c r="Q220" s="7">
        <f>VLOOKUP($N220,AF!$B$43:$M$84,Q$9)*$H220</f>
        <v>0</v>
      </c>
      <c r="R220" s="7">
        <f>VLOOKUP($N220,AF!$B$43:$M$84,R$9)*$H220</f>
        <v>0</v>
      </c>
      <c r="S220" s="7">
        <f>VLOOKUP($N220,AF!$B$43:$M$84,S$9)*$I220</f>
        <v>0</v>
      </c>
      <c r="T220" s="7">
        <f>VLOOKUP($N220,AF!$B$43:$M$84,T$9)*$I220</f>
        <v>0</v>
      </c>
      <c r="U220" s="7">
        <f>VLOOKUP($N220,AF!$B$43:$M$84,U$9)*$J220</f>
        <v>0</v>
      </c>
      <c r="V220" s="7">
        <f>VLOOKUP($N220,AF!$B$43:$M$84,V$9)*$J220</f>
        <v>0</v>
      </c>
      <c r="W220" s="7">
        <f t="shared" ref="W220:W221" si="471">E220-SUM(O220:V220)</f>
        <v>0</v>
      </c>
      <c r="X220" s="46"/>
      <c r="Y220" s="7">
        <f t="shared" ref="Y220:Y221" si="472">+O220+Q220+S220+U220</f>
        <v>0</v>
      </c>
      <c r="Z220" s="7">
        <f t="shared" ref="Z220:Z221" si="473">+P220+R220+T220+V220</f>
        <v>0</v>
      </c>
      <c r="AA220" s="7">
        <f t="shared" ref="AA220:AA221" si="474">+Z220+Y220+W220</f>
        <v>0</v>
      </c>
      <c r="AB220" s="45">
        <f t="shared" ref="AB220:AB221" si="475">$E220-AA220</f>
        <v>0</v>
      </c>
      <c r="AC220" s="46"/>
      <c r="AD220" s="45">
        <v>302</v>
      </c>
      <c r="AE220" s="7">
        <f>VLOOKUP($AD220,AF!$B$43:$M$84,AE$9)*$O220</f>
        <v>0</v>
      </c>
      <c r="AF220" s="7">
        <f>VLOOKUP($AD220,AF!$B$43:$M$84,AF$9)*$P220</f>
        <v>0</v>
      </c>
      <c r="AG220" s="7">
        <f>VLOOKUP($AD220,AF!$B$43:$M$84,AG$9)*$Q220</f>
        <v>0</v>
      </c>
      <c r="AH220" s="7">
        <f>VLOOKUP($AD220,AF!$B$43:$M$84,AH$9)*$R220</f>
        <v>0</v>
      </c>
      <c r="AI220" s="7">
        <f>VLOOKUP($AD220,AF!$B$43:$M$84,AI$9)*$S220</f>
        <v>0</v>
      </c>
      <c r="AJ220" s="7">
        <f>VLOOKUP($AD220,AF!$B$43:$M$84,AJ$9)*$T220</f>
        <v>0</v>
      </c>
      <c r="AK220" s="7">
        <f>VLOOKUP($AD220,AF!$B$43:$M$84,AK$9)*$U220</f>
        <v>0</v>
      </c>
      <c r="AL220" s="7">
        <f>VLOOKUP($AD220,AF!$B$43:$M$84,AL$9)*$V220</f>
        <v>0</v>
      </c>
      <c r="AM220" s="7">
        <f t="shared" ref="AM220:AM221" si="476">E220-SUM(AE220:AL220)</f>
        <v>0</v>
      </c>
      <c r="AN220" s="46"/>
      <c r="AO220" s="7">
        <f t="shared" ref="AO220:AO221" si="477">+AE220+AG220+AI220+AK220</f>
        <v>0</v>
      </c>
      <c r="AP220" s="7">
        <f t="shared" ref="AP220:AP221" si="478">+AF220+AH220+AJ220+AL220</f>
        <v>0</v>
      </c>
      <c r="AQ220" s="7">
        <f t="shared" ref="AQ220:AQ221" si="479">+AP220+AO220+AM220</f>
        <v>0</v>
      </c>
      <c r="AR220" s="47"/>
      <c r="AS220" s="46"/>
      <c r="AT220" s="46"/>
    </row>
    <row r="221" spans="1:46" x14ac:dyDescent="0.4">
      <c r="A221" s="20">
        <f t="shared" si="446"/>
        <v>213</v>
      </c>
      <c r="B221" s="6"/>
      <c r="C221" t="s">
        <v>1119</v>
      </c>
      <c r="E221" s="114"/>
      <c r="F221" s="7">
        <v>101</v>
      </c>
      <c r="G221" s="7">
        <f>VLOOKUP($F221,AF!$B$43:$M$84,G$9)*$E221</f>
        <v>0</v>
      </c>
      <c r="H221" s="7">
        <f>VLOOKUP($F221,AF!$B$43:$M$84,H$9)*$E221</f>
        <v>0</v>
      </c>
      <c r="I221" s="7">
        <f>VLOOKUP($F221,AF!$B$43:$M$84,I$9)*$E221</f>
        <v>0</v>
      </c>
      <c r="J221" s="7">
        <f>VLOOKUP($F221,AF!$B$43:$M$84,J$9)*$E221</f>
        <v>0</v>
      </c>
      <c r="K221" s="7">
        <f t="shared" si="469"/>
        <v>0</v>
      </c>
      <c r="L221" s="45">
        <f t="shared" si="470"/>
        <v>0</v>
      </c>
      <c r="M221" s="46"/>
      <c r="N221" s="7">
        <v>206</v>
      </c>
      <c r="O221" s="7">
        <f>VLOOKUP($N221,AF!$B$43:$M$84,O$9)*$G221</f>
        <v>0</v>
      </c>
      <c r="P221" s="7">
        <f>VLOOKUP($N221,AF!$B$43:$M$84,P$9)*$G221</f>
        <v>0</v>
      </c>
      <c r="Q221" s="7">
        <f>VLOOKUP($N221,AF!$B$43:$M$84,Q$9)*$H221</f>
        <v>0</v>
      </c>
      <c r="R221" s="7">
        <f>VLOOKUP($N221,AF!$B$43:$M$84,R$9)*$H221</f>
        <v>0</v>
      </c>
      <c r="S221" s="7">
        <f>VLOOKUP($N221,AF!$B$43:$M$84,S$9)*$I221</f>
        <v>0</v>
      </c>
      <c r="T221" s="7">
        <f>VLOOKUP($N221,AF!$B$43:$M$84,T$9)*$I221</f>
        <v>0</v>
      </c>
      <c r="U221" s="7">
        <f>VLOOKUP($N221,AF!$B$43:$M$84,U$9)*$J221</f>
        <v>0</v>
      </c>
      <c r="V221" s="7">
        <f>VLOOKUP($N221,AF!$B$43:$M$84,V$9)*$J221</f>
        <v>0</v>
      </c>
      <c r="W221" s="7">
        <f t="shared" si="471"/>
        <v>0</v>
      </c>
      <c r="X221" s="46"/>
      <c r="Y221" s="7">
        <f t="shared" si="472"/>
        <v>0</v>
      </c>
      <c r="Z221" s="7">
        <f t="shared" si="473"/>
        <v>0</v>
      </c>
      <c r="AA221" s="7">
        <f t="shared" si="474"/>
        <v>0</v>
      </c>
      <c r="AB221" s="45">
        <f t="shared" si="475"/>
        <v>0</v>
      </c>
      <c r="AC221" s="46"/>
      <c r="AD221" s="45">
        <v>302</v>
      </c>
      <c r="AE221" s="7">
        <f>VLOOKUP($AD221,AF!$B$43:$M$84,AE$9)*$O221</f>
        <v>0</v>
      </c>
      <c r="AF221" s="7">
        <f>VLOOKUP($AD221,AF!$B$43:$M$84,AF$9)*$P221</f>
        <v>0</v>
      </c>
      <c r="AG221" s="7">
        <f>VLOOKUP($AD221,AF!$B$43:$M$84,AG$9)*$Q221</f>
        <v>0</v>
      </c>
      <c r="AH221" s="7">
        <f>VLOOKUP($AD221,AF!$B$43:$M$84,AH$9)*$R221</f>
        <v>0</v>
      </c>
      <c r="AI221" s="7">
        <f>VLOOKUP($AD221,AF!$B$43:$M$84,AI$9)*$S221</f>
        <v>0</v>
      </c>
      <c r="AJ221" s="7">
        <f>VLOOKUP($AD221,AF!$B$43:$M$84,AJ$9)*$T221</f>
        <v>0</v>
      </c>
      <c r="AK221" s="7">
        <f>VLOOKUP($AD221,AF!$B$43:$M$84,AK$9)*$U221</f>
        <v>0</v>
      </c>
      <c r="AL221" s="7">
        <f>VLOOKUP($AD221,AF!$B$43:$M$84,AL$9)*$V221</f>
        <v>0</v>
      </c>
      <c r="AM221" s="7">
        <f t="shared" si="476"/>
        <v>0</v>
      </c>
      <c r="AN221" s="46"/>
      <c r="AO221" s="7">
        <f t="shared" si="477"/>
        <v>0</v>
      </c>
      <c r="AP221" s="7">
        <f t="shared" si="478"/>
        <v>0</v>
      </c>
      <c r="AQ221" s="7">
        <f t="shared" si="479"/>
        <v>0</v>
      </c>
      <c r="AR221" s="47"/>
      <c r="AS221" s="46"/>
      <c r="AT221" s="46"/>
    </row>
    <row r="222" spans="1:46" x14ac:dyDescent="0.4">
      <c r="A222" s="20">
        <f t="shared" si="446"/>
        <v>214</v>
      </c>
      <c r="B222" s="6">
        <v>578.4</v>
      </c>
      <c r="C222" t="s">
        <v>1120</v>
      </c>
      <c r="D222" t="s">
        <v>1136</v>
      </c>
      <c r="E222" s="15">
        <f>'Form 1 WP'!W211-E223</f>
        <v>0</v>
      </c>
      <c r="F222" s="7">
        <v>101</v>
      </c>
      <c r="G222" s="7">
        <f>VLOOKUP($F222,AF!$B$43:$M$84,G$9)*$E222</f>
        <v>0</v>
      </c>
      <c r="H222" s="7">
        <f>VLOOKUP($F222,AF!$B$43:$M$84,H$9)*$E222</f>
        <v>0</v>
      </c>
      <c r="I222" s="7">
        <f>VLOOKUP($F222,AF!$B$43:$M$84,I$9)*$E222</f>
        <v>0</v>
      </c>
      <c r="J222" s="7">
        <f>VLOOKUP($F222,AF!$B$43:$M$84,J$9)*$E222</f>
        <v>0</v>
      </c>
      <c r="K222" s="7">
        <f t="shared" ref="K222:K223" si="480">E222-SUM(G222:J222)</f>
        <v>0</v>
      </c>
      <c r="L222" s="45">
        <f t="shared" ref="L222:L223" si="481">$E222-SUM(G222:K222)</f>
        <v>0</v>
      </c>
      <c r="M222" s="46"/>
      <c r="N222" s="7">
        <v>206</v>
      </c>
      <c r="O222" s="7">
        <f>VLOOKUP($N222,AF!$B$43:$M$84,O$9)*$G222</f>
        <v>0</v>
      </c>
      <c r="P222" s="7">
        <f>VLOOKUP($N222,AF!$B$43:$M$84,P$9)*$G222</f>
        <v>0</v>
      </c>
      <c r="Q222" s="7">
        <f>VLOOKUP($N222,AF!$B$43:$M$84,Q$9)*$H222</f>
        <v>0</v>
      </c>
      <c r="R222" s="7">
        <f>VLOOKUP($N222,AF!$B$43:$M$84,R$9)*$H222</f>
        <v>0</v>
      </c>
      <c r="S222" s="7">
        <f>VLOOKUP($N222,AF!$B$43:$M$84,S$9)*$I222</f>
        <v>0</v>
      </c>
      <c r="T222" s="7">
        <f>VLOOKUP($N222,AF!$B$43:$M$84,T$9)*$I222</f>
        <v>0</v>
      </c>
      <c r="U222" s="7">
        <f>VLOOKUP($N222,AF!$B$43:$M$84,U$9)*$J222</f>
        <v>0</v>
      </c>
      <c r="V222" s="7">
        <f>VLOOKUP($N222,AF!$B$43:$M$84,V$9)*$J222</f>
        <v>0</v>
      </c>
      <c r="W222" s="7">
        <f t="shared" ref="W222:W223" si="482">E222-SUM(O222:V222)</f>
        <v>0</v>
      </c>
      <c r="X222" s="46"/>
      <c r="Y222" s="7">
        <f t="shared" ref="Y222:Y223" si="483">+O222+Q222+S222+U222</f>
        <v>0</v>
      </c>
      <c r="Z222" s="7">
        <f t="shared" ref="Z222:Z223" si="484">+P222+R222+T222+V222</f>
        <v>0</v>
      </c>
      <c r="AA222" s="7">
        <f t="shared" ref="AA222:AA223" si="485">+Z222+Y222+W222</f>
        <v>0</v>
      </c>
      <c r="AB222" s="45">
        <f t="shared" ref="AB222:AB223" si="486">$E222-AA222</f>
        <v>0</v>
      </c>
      <c r="AC222" s="46"/>
      <c r="AD222" s="45">
        <v>302</v>
      </c>
      <c r="AE222" s="7">
        <f>VLOOKUP($AD222,AF!$B$43:$M$84,AE$9)*$O222</f>
        <v>0</v>
      </c>
      <c r="AF222" s="7">
        <f>VLOOKUP($AD222,AF!$B$43:$M$84,AF$9)*$P222</f>
        <v>0</v>
      </c>
      <c r="AG222" s="7">
        <f>VLOOKUP($AD222,AF!$B$43:$M$84,AG$9)*$Q222</f>
        <v>0</v>
      </c>
      <c r="AH222" s="7">
        <f>VLOOKUP($AD222,AF!$B$43:$M$84,AH$9)*$R222</f>
        <v>0</v>
      </c>
      <c r="AI222" s="7">
        <f>VLOOKUP($AD222,AF!$B$43:$M$84,AI$9)*$S222</f>
        <v>0</v>
      </c>
      <c r="AJ222" s="7">
        <f>VLOOKUP($AD222,AF!$B$43:$M$84,AJ$9)*$T222</f>
        <v>0</v>
      </c>
      <c r="AK222" s="7">
        <f>VLOOKUP($AD222,AF!$B$43:$M$84,AK$9)*$U222</f>
        <v>0</v>
      </c>
      <c r="AL222" s="7">
        <f>VLOOKUP($AD222,AF!$B$43:$M$84,AL$9)*$V222</f>
        <v>0</v>
      </c>
      <c r="AM222" s="7">
        <f t="shared" ref="AM222:AM223" si="487">E222-SUM(AE222:AL222)</f>
        <v>0</v>
      </c>
      <c r="AN222" s="46"/>
      <c r="AO222" s="7">
        <f t="shared" ref="AO222:AO223" si="488">+AE222+AG222+AI222+AK222</f>
        <v>0</v>
      </c>
      <c r="AP222" s="7">
        <f t="shared" ref="AP222:AP223" si="489">+AF222+AH222+AJ222+AL222</f>
        <v>0</v>
      </c>
      <c r="AQ222" s="7">
        <f t="shared" ref="AQ222:AQ223" si="490">+AP222+AO222+AM222</f>
        <v>0</v>
      </c>
      <c r="AR222" s="47"/>
      <c r="AS222" s="46"/>
      <c r="AT222" s="46"/>
    </row>
    <row r="223" spans="1:46" x14ac:dyDescent="0.4">
      <c r="A223" s="20">
        <f t="shared" si="446"/>
        <v>215</v>
      </c>
      <c r="B223" s="6"/>
      <c r="C223" t="s">
        <v>1121</v>
      </c>
      <c r="E223" s="114"/>
      <c r="F223" s="7">
        <v>101</v>
      </c>
      <c r="G223" s="7">
        <f>VLOOKUP($F223,AF!$B$43:$M$84,G$9)*$E223</f>
        <v>0</v>
      </c>
      <c r="H223" s="7">
        <f>VLOOKUP($F223,AF!$B$43:$M$84,H$9)*$E223</f>
        <v>0</v>
      </c>
      <c r="I223" s="7">
        <f>VLOOKUP($F223,AF!$B$43:$M$84,I$9)*$E223</f>
        <v>0</v>
      </c>
      <c r="J223" s="7">
        <f>VLOOKUP($F223,AF!$B$43:$M$84,J$9)*$E223</f>
        <v>0</v>
      </c>
      <c r="K223" s="7">
        <f t="shared" si="480"/>
        <v>0</v>
      </c>
      <c r="L223" s="45">
        <f t="shared" si="481"/>
        <v>0</v>
      </c>
      <c r="M223" s="46"/>
      <c r="N223" s="7">
        <v>206</v>
      </c>
      <c r="O223" s="7">
        <f>VLOOKUP($N223,AF!$B$43:$M$84,O$9)*$G223</f>
        <v>0</v>
      </c>
      <c r="P223" s="7">
        <f>VLOOKUP($N223,AF!$B$43:$M$84,P$9)*$G223</f>
        <v>0</v>
      </c>
      <c r="Q223" s="7">
        <f>VLOOKUP($N223,AF!$B$43:$M$84,Q$9)*$H223</f>
        <v>0</v>
      </c>
      <c r="R223" s="7">
        <f>VLOOKUP($N223,AF!$B$43:$M$84,R$9)*$H223</f>
        <v>0</v>
      </c>
      <c r="S223" s="7">
        <f>VLOOKUP($N223,AF!$B$43:$M$84,S$9)*$I223</f>
        <v>0</v>
      </c>
      <c r="T223" s="7">
        <f>VLOOKUP($N223,AF!$B$43:$M$84,T$9)*$I223</f>
        <v>0</v>
      </c>
      <c r="U223" s="7">
        <f>VLOOKUP($N223,AF!$B$43:$M$84,U$9)*$J223</f>
        <v>0</v>
      </c>
      <c r="V223" s="7">
        <f>VLOOKUP($N223,AF!$B$43:$M$84,V$9)*$J223</f>
        <v>0</v>
      </c>
      <c r="W223" s="7">
        <f t="shared" si="482"/>
        <v>0</v>
      </c>
      <c r="X223" s="46"/>
      <c r="Y223" s="7">
        <f t="shared" si="483"/>
        <v>0</v>
      </c>
      <c r="Z223" s="7">
        <f t="shared" si="484"/>
        <v>0</v>
      </c>
      <c r="AA223" s="7">
        <f t="shared" si="485"/>
        <v>0</v>
      </c>
      <c r="AB223" s="45">
        <f t="shared" si="486"/>
        <v>0</v>
      </c>
      <c r="AC223" s="46"/>
      <c r="AD223" s="45">
        <v>302</v>
      </c>
      <c r="AE223" s="7">
        <f>VLOOKUP($AD223,AF!$B$43:$M$84,AE$9)*$O223</f>
        <v>0</v>
      </c>
      <c r="AF223" s="7">
        <f>VLOOKUP($AD223,AF!$B$43:$M$84,AF$9)*$P223</f>
        <v>0</v>
      </c>
      <c r="AG223" s="7">
        <f>VLOOKUP($AD223,AF!$B$43:$M$84,AG$9)*$Q223</f>
        <v>0</v>
      </c>
      <c r="AH223" s="7">
        <f>VLOOKUP($AD223,AF!$B$43:$M$84,AH$9)*$R223</f>
        <v>0</v>
      </c>
      <c r="AI223" s="7">
        <f>VLOOKUP($AD223,AF!$B$43:$M$84,AI$9)*$S223</f>
        <v>0</v>
      </c>
      <c r="AJ223" s="7">
        <f>VLOOKUP($AD223,AF!$B$43:$M$84,AJ$9)*$T223</f>
        <v>0</v>
      </c>
      <c r="AK223" s="7">
        <f>VLOOKUP($AD223,AF!$B$43:$M$84,AK$9)*$U223</f>
        <v>0</v>
      </c>
      <c r="AL223" s="7">
        <f>VLOOKUP($AD223,AF!$B$43:$M$84,AL$9)*$V223</f>
        <v>0</v>
      </c>
      <c r="AM223" s="7">
        <f t="shared" si="487"/>
        <v>0</v>
      </c>
      <c r="AN223" s="46"/>
      <c r="AO223" s="7">
        <f t="shared" si="488"/>
        <v>0</v>
      </c>
      <c r="AP223" s="7">
        <f t="shared" si="489"/>
        <v>0</v>
      </c>
      <c r="AQ223" s="7">
        <f t="shared" si="490"/>
        <v>0</v>
      </c>
      <c r="AR223" s="47"/>
      <c r="AS223" s="46"/>
      <c r="AT223" s="46"/>
    </row>
    <row r="224" spans="1:46" x14ac:dyDescent="0.4">
      <c r="A224" s="20">
        <f t="shared" si="446"/>
        <v>216</v>
      </c>
      <c r="B224" s="6">
        <v>578.5</v>
      </c>
      <c r="C224" t="s">
        <v>1122</v>
      </c>
      <c r="D224" t="s">
        <v>1137</v>
      </c>
      <c r="E224" s="15">
        <f>'Form 1 WP'!W212-E225</f>
        <v>0</v>
      </c>
      <c r="F224" s="7">
        <v>101</v>
      </c>
      <c r="G224" s="7">
        <f>VLOOKUP($F224,AF!$B$43:$M$84,G$9)*$E224</f>
        <v>0</v>
      </c>
      <c r="H224" s="7">
        <f>VLOOKUP($F224,AF!$B$43:$M$84,H$9)*$E224</f>
        <v>0</v>
      </c>
      <c r="I224" s="7">
        <f>VLOOKUP($F224,AF!$B$43:$M$84,I$9)*$E224</f>
        <v>0</v>
      </c>
      <c r="J224" s="7">
        <f>VLOOKUP($F224,AF!$B$43:$M$84,J$9)*$E224</f>
        <v>0</v>
      </c>
      <c r="K224" s="7">
        <f t="shared" ref="K224:K225" si="491">E224-SUM(G224:J224)</f>
        <v>0</v>
      </c>
      <c r="L224" s="45">
        <f t="shared" ref="L224:L225" si="492">$E224-SUM(G224:K224)</f>
        <v>0</v>
      </c>
      <c r="M224" s="46"/>
      <c r="N224" s="7">
        <v>206</v>
      </c>
      <c r="O224" s="7">
        <f>VLOOKUP($N224,AF!$B$43:$M$84,O$9)*$G224</f>
        <v>0</v>
      </c>
      <c r="P224" s="7">
        <f>VLOOKUP($N224,AF!$B$43:$M$84,P$9)*$G224</f>
        <v>0</v>
      </c>
      <c r="Q224" s="7">
        <f>VLOOKUP($N224,AF!$B$43:$M$84,Q$9)*$H224</f>
        <v>0</v>
      </c>
      <c r="R224" s="7">
        <f>VLOOKUP($N224,AF!$B$43:$M$84,R$9)*$H224</f>
        <v>0</v>
      </c>
      <c r="S224" s="7">
        <f>VLOOKUP($N224,AF!$B$43:$M$84,S$9)*$I224</f>
        <v>0</v>
      </c>
      <c r="T224" s="7">
        <f>VLOOKUP($N224,AF!$B$43:$M$84,T$9)*$I224</f>
        <v>0</v>
      </c>
      <c r="U224" s="7">
        <f>VLOOKUP($N224,AF!$B$43:$M$84,U$9)*$J224</f>
        <v>0</v>
      </c>
      <c r="V224" s="7">
        <f>VLOOKUP($N224,AF!$B$43:$M$84,V$9)*$J224</f>
        <v>0</v>
      </c>
      <c r="W224" s="7">
        <f t="shared" ref="W224:W225" si="493">E224-SUM(O224:V224)</f>
        <v>0</v>
      </c>
      <c r="X224" s="46"/>
      <c r="Y224" s="7">
        <f t="shared" ref="Y224:Y225" si="494">+O224+Q224+S224+U224</f>
        <v>0</v>
      </c>
      <c r="Z224" s="7">
        <f t="shared" ref="Z224:Z225" si="495">+P224+R224+T224+V224</f>
        <v>0</v>
      </c>
      <c r="AA224" s="7">
        <f t="shared" ref="AA224:AA225" si="496">+Z224+Y224+W224</f>
        <v>0</v>
      </c>
      <c r="AB224" s="45">
        <f t="shared" ref="AB224:AB225" si="497">$E224-AA224</f>
        <v>0</v>
      </c>
      <c r="AC224" s="46"/>
      <c r="AD224" s="45">
        <v>302</v>
      </c>
      <c r="AE224" s="7">
        <f>VLOOKUP($AD224,AF!$B$43:$M$84,AE$9)*$O224</f>
        <v>0</v>
      </c>
      <c r="AF224" s="7">
        <f>VLOOKUP($AD224,AF!$B$43:$M$84,AF$9)*$P224</f>
        <v>0</v>
      </c>
      <c r="AG224" s="7">
        <f>VLOOKUP($AD224,AF!$B$43:$M$84,AG$9)*$Q224</f>
        <v>0</v>
      </c>
      <c r="AH224" s="7">
        <f>VLOOKUP($AD224,AF!$B$43:$M$84,AH$9)*$R224</f>
        <v>0</v>
      </c>
      <c r="AI224" s="7">
        <f>VLOOKUP($AD224,AF!$B$43:$M$84,AI$9)*$S224</f>
        <v>0</v>
      </c>
      <c r="AJ224" s="7">
        <f>VLOOKUP($AD224,AF!$B$43:$M$84,AJ$9)*$T224</f>
        <v>0</v>
      </c>
      <c r="AK224" s="7">
        <f>VLOOKUP($AD224,AF!$B$43:$M$84,AK$9)*$U224</f>
        <v>0</v>
      </c>
      <c r="AL224" s="7">
        <f>VLOOKUP($AD224,AF!$B$43:$M$84,AL$9)*$V224</f>
        <v>0</v>
      </c>
      <c r="AM224" s="7">
        <f t="shared" ref="AM224:AM225" si="498">E224-SUM(AE224:AL224)</f>
        <v>0</v>
      </c>
      <c r="AN224" s="46"/>
      <c r="AO224" s="7">
        <f t="shared" ref="AO224:AO225" si="499">+AE224+AG224+AI224+AK224</f>
        <v>0</v>
      </c>
      <c r="AP224" s="7">
        <f t="shared" ref="AP224:AP225" si="500">+AF224+AH224+AJ224+AL224</f>
        <v>0</v>
      </c>
      <c r="AQ224" s="7">
        <f t="shared" ref="AQ224:AQ225" si="501">+AP224+AO224+AM224</f>
        <v>0</v>
      </c>
      <c r="AR224" s="47"/>
      <c r="AS224" s="46"/>
      <c r="AT224" s="46"/>
    </row>
    <row r="225" spans="1:46" x14ac:dyDescent="0.4">
      <c r="A225" s="20">
        <f t="shared" si="446"/>
        <v>217</v>
      </c>
      <c r="B225" s="6"/>
      <c r="C225" t="s">
        <v>1123</v>
      </c>
      <c r="E225" s="114"/>
      <c r="F225" s="7">
        <v>101</v>
      </c>
      <c r="G225" s="7">
        <f>VLOOKUP($F225,AF!$B$43:$M$84,G$9)*$E225</f>
        <v>0</v>
      </c>
      <c r="H225" s="7">
        <f>VLOOKUP($F225,AF!$B$43:$M$84,H$9)*$E225</f>
        <v>0</v>
      </c>
      <c r="I225" s="7">
        <f>VLOOKUP($F225,AF!$B$43:$M$84,I$9)*$E225</f>
        <v>0</v>
      </c>
      <c r="J225" s="7">
        <f>VLOOKUP($F225,AF!$B$43:$M$84,J$9)*$E225</f>
        <v>0</v>
      </c>
      <c r="K225" s="7">
        <f t="shared" si="491"/>
        <v>0</v>
      </c>
      <c r="L225" s="45">
        <f t="shared" si="492"/>
        <v>0</v>
      </c>
      <c r="M225" s="46"/>
      <c r="N225" s="7">
        <v>206</v>
      </c>
      <c r="O225" s="7">
        <f>VLOOKUP($N225,AF!$B$43:$M$84,O$9)*$G225</f>
        <v>0</v>
      </c>
      <c r="P225" s="7">
        <f>VLOOKUP($N225,AF!$B$43:$M$84,P$9)*$G225</f>
        <v>0</v>
      </c>
      <c r="Q225" s="7">
        <f>VLOOKUP($N225,AF!$B$43:$M$84,Q$9)*$H225</f>
        <v>0</v>
      </c>
      <c r="R225" s="7">
        <f>VLOOKUP($N225,AF!$B$43:$M$84,R$9)*$H225</f>
        <v>0</v>
      </c>
      <c r="S225" s="7">
        <f>VLOOKUP($N225,AF!$B$43:$M$84,S$9)*$I225</f>
        <v>0</v>
      </c>
      <c r="T225" s="7">
        <f>VLOOKUP($N225,AF!$B$43:$M$84,T$9)*$I225</f>
        <v>0</v>
      </c>
      <c r="U225" s="7">
        <f>VLOOKUP($N225,AF!$B$43:$M$84,U$9)*$J225</f>
        <v>0</v>
      </c>
      <c r="V225" s="7">
        <f>VLOOKUP($N225,AF!$B$43:$M$84,V$9)*$J225</f>
        <v>0</v>
      </c>
      <c r="W225" s="7">
        <f t="shared" si="493"/>
        <v>0</v>
      </c>
      <c r="X225" s="46"/>
      <c r="Y225" s="7">
        <f t="shared" si="494"/>
        <v>0</v>
      </c>
      <c r="Z225" s="7">
        <f t="shared" si="495"/>
        <v>0</v>
      </c>
      <c r="AA225" s="7">
        <f t="shared" si="496"/>
        <v>0</v>
      </c>
      <c r="AB225" s="45">
        <f t="shared" si="497"/>
        <v>0</v>
      </c>
      <c r="AC225" s="46"/>
      <c r="AD225" s="45">
        <v>302</v>
      </c>
      <c r="AE225" s="7">
        <f>VLOOKUP($AD225,AF!$B$43:$M$84,AE$9)*$O225</f>
        <v>0</v>
      </c>
      <c r="AF225" s="7">
        <f>VLOOKUP($AD225,AF!$B$43:$M$84,AF$9)*$P225</f>
        <v>0</v>
      </c>
      <c r="AG225" s="7">
        <f>VLOOKUP($AD225,AF!$B$43:$M$84,AG$9)*$Q225</f>
        <v>0</v>
      </c>
      <c r="AH225" s="7">
        <f>VLOOKUP($AD225,AF!$B$43:$M$84,AH$9)*$R225</f>
        <v>0</v>
      </c>
      <c r="AI225" s="7">
        <f>VLOOKUP($AD225,AF!$B$43:$M$84,AI$9)*$S225</f>
        <v>0</v>
      </c>
      <c r="AJ225" s="7">
        <f>VLOOKUP($AD225,AF!$B$43:$M$84,AJ$9)*$T225</f>
        <v>0</v>
      </c>
      <c r="AK225" s="7">
        <f>VLOOKUP($AD225,AF!$B$43:$M$84,AK$9)*$U225</f>
        <v>0</v>
      </c>
      <c r="AL225" s="7">
        <f>VLOOKUP($AD225,AF!$B$43:$M$84,AL$9)*$V225</f>
        <v>0</v>
      </c>
      <c r="AM225" s="7">
        <f t="shared" si="498"/>
        <v>0</v>
      </c>
      <c r="AN225" s="46"/>
      <c r="AO225" s="7">
        <f t="shared" si="499"/>
        <v>0</v>
      </c>
      <c r="AP225" s="7">
        <f t="shared" si="500"/>
        <v>0</v>
      </c>
      <c r="AQ225" s="7">
        <f t="shared" si="501"/>
        <v>0</v>
      </c>
      <c r="AR225" s="47"/>
      <c r="AS225" s="46"/>
      <c r="AT225" s="46"/>
    </row>
    <row r="226" spans="1:46" x14ac:dyDescent="0.4">
      <c r="A226" s="20">
        <f t="shared" si="446"/>
        <v>218</v>
      </c>
      <c r="B226" s="6">
        <v>578.6</v>
      </c>
      <c r="C226" t="s">
        <v>1124</v>
      </c>
      <c r="D226" t="s">
        <v>1138</v>
      </c>
      <c r="E226" s="15">
        <f>'Form 1 WP'!W213-E227</f>
        <v>0</v>
      </c>
      <c r="F226" s="7">
        <v>101</v>
      </c>
      <c r="G226" s="7">
        <f>VLOOKUP($F226,AF!$B$43:$M$84,G$9)*$E226</f>
        <v>0</v>
      </c>
      <c r="H226" s="7">
        <f>VLOOKUP($F226,AF!$B$43:$M$84,H$9)*$E226</f>
        <v>0</v>
      </c>
      <c r="I226" s="7">
        <f>VLOOKUP($F226,AF!$B$43:$M$84,I$9)*$E226</f>
        <v>0</v>
      </c>
      <c r="J226" s="7">
        <f>VLOOKUP($F226,AF!$B$43:$M$84,J$9)*$E226</f>
        <v>0</v>
      </c>
      <c r="K226" s="7">
        <f t="shared" ref="K226:K227" si="502">E226-SUM(G226:J226)</f>
        <v>0</v>
      </c>
      <c r="L226" s="45">
        <f t="shared" ref="L226:L228" si="503">$E226-SUM(G226:K226)</f>
        <v>0</v>
      </c>
      <c r="M226" s="46"/>
      <c r="N226" s="7">
        <v>206</v>
      </c>
      <c r="O226" s="7">
        <f>VLOOKUP($N226,AF!$B$43:$M$84,O$9)*$G226</f>
        <v>0</v>
      </c>
      <c r="P226" s="7">
        <f>VLOOKUP($N226,AF!$B$43:$M$84,P$9)*$G226</f>
        <v>0</v>
      </c>
      <c r="Q226" s="7">
        <f>VLOOKUP($N226,AF!$B$43:$M$84,Q$9)*$H226</f>
        <v>0</v>
      </c>
      <c r="R226" s="7">
        <f>VLOOKUP($N226,AF!$B$43:$M$84,R$9)*$H226</f>
        <v>0</v>
      </c>
      <c r="S226" s="7">
        <f>VLOOKUP($N226,AF!$B$43:$M$84,S$9)*$I226</f>
        <v>0</v>
      </c>
      <c r="T226" s="7">
        <f>VLOOKUP($N226,AF!$B$43:$M$84,T$9)*$I226</f>
        <v>0</v>
      </c>
      <c r="U226" s="7">
        <f>VLOOKUP($N226,AF!$B$43:$M$84,U$9)*$J226</f>
        <v>0</v>
      </c>
      <c r="V226" s="7">
        <f>VLOOKUP($N226,AF!$B$43:$M$84,V$9)*$J226</f>
        <v>0</v>
      </c>
      <c r="W226" s="7">
        <f t="shared" ref="W226:W227" si="504">E226-SUM(O226:V226)</f>
        <v>0</v>
      </c>
      <c r="X226" s="46"/>
      <c r="Y226" s="7">
        <f t="shared" ref="Y226:Y227" si="505">+O226+Q226+S226+U226</f>
        <v>0</v>
      </c>
      <c r="Z226" s="7">
        <f t="shared" ref="Z226:Z227" si="506">+P226+R226+T226+V226</f>
        <v>0</v>
      </c>
      <c r="AA226" s="7">
        <f t="shared" ref="AA226:AA227" si="507">+Z226+Y226+W226</f>
        <v>0</v>
      </c>
      <c r="AB226" s="45">
        <f t="shared" ref="AB226:AB228" si="508">$E226-AA226</f>
        <v>0</v>
      </c>
      <c r="AC226" s="46"/>
      <c r="AD226" s="45">
        <v>302</v>
      </c>
      <c r="AE226" s="7">
        <f>VLOOKUP($AD226,AF!$B$43:$M$84,AE$9)*$O226</f>
        <v>0</v>
      </c>
      <c r="AF226" s="7">
        <f>VLOOKUP($AD226,AF!$B$43:$M$84,AF$9)*$P226</f>
        <v>0</v>
      </c>
      <c r="AG226" s="7">
        <f>VLOOKUP($AD226,AF!$B$43:$M$84,AG$9)*$Q226</f>
        <v>0</v>
      </c>
      <c r="AH226" s="7">
        <f>VLOOKUP($AD226,AF!$B$43:$M$84,AH$9)*$R226</f>
        <v>0</v>
      </c>
      <c r="AI226" s="7">
        <f>VLOOKUP($AD226,AF!$B$43:$M$84,AI$9)*$S226</f>
        <v>0</v>
      </c>
      <c r="AJ226" s="7">
        <f>VLOOKUP($AD226,AF!$B$43:$M$84,AJ$9)*$T226</f>
        <v>0</v>
      </c>
      <c r="AK226" s="7">
        <f>VLOOKUP($AD226,AF!$B$43:$M$84,AK$9)*$U226</f>
        <v>0</v>
      </c>
      <c r="AL226" s="7">
        <f>VLOOKUP($AD226,AF!$B$43:$M$84,AL$9)*$V226</f>
        <v>0</v>
      </c>
      <c r="AM226" s="7">
        <f t="shared" ref="AM226:AM227" si="509">E226-SUM(AE226:AL226)</f>
        <v>0</v>
      </c>
      <c r="AN226" s="46"/>
      <c r="AO226" s="7">
        <f t="shared" ref="AO226:AO227" si="510">+AE226+AG226+AI226+AK226</f>
        <v>0</v>
      </c>
      <c r="AP226" s="7">
        <f t="shared" ref="AP226:AP227" si="511">+AF226+AH226+AJ226+AL226</f>
        <v>0</v>
      </c>
      <c r="AQ226" s="7">
        <f t="shared" ref="AQ226:AQ227" si="512">+AP226+AO226+AM226</f>
        <v>0</v>
      </c>
      <c r="AR226" s="47"/>
      <c r="AS226" s="46"/>
      <c r="AT226" s="46"/>
    </row>
    <row r="227" spans="1:46" x14ac:dyDescent="0.4">
      <c r="A227" s="20">
        <f t="shared" si="446"/>
        <v>219</v>
      </c>
      <c r="B227" s="6"/>
      <c r="C227" t="s">
        <v>1125</v>
      </c>
      <c r="E227" s="114"/>
      <c r="F227" s="7">
        <v>101</v>
      </c>
      <c r="G227" s="7">
        <f>VLOOKUP($F227,AF!$B$43:$M$84,G$9)*$E227</f>
        <v>0</v>
      </c>
      <c r="H227" s="7">
        <f>VLOOKUP($F227,AF!$B$43:$M$84,H$9)*$E227</f>
        <v>0</v>
      </c>
      <c r="I227" s="7">
        <f>VLOOKUP($F227,AF!$B$43:$M$84,I$9)*$E227</f>
        <v>0</v>
      </c>
      <c r="J227" s="7">
        <f>VLOOKUP($F227,AF!$B$43:$M$84,J$9)*$E227</f>
        <v>0</v>
      </c>
      <c r="K227" s="7">
        <f t="shared" si="502"/>
        <v>0</v>
      </c>
      <c r="L227" s="45">
        <f t="shared" si="503"/>
        <v>0</v>
      </c>
      <c r="M227" s="46"/>
      <c r="N227" s="7">
        <v>206</v>
      </c>
      <c r="O227" s="7">
        <f>VLOOKUP($N227,AF!$B$43:$M$84,O$9)*$G227</f>
        <v>0</v>
      </c>
      <c r="P227" s="7">
        <f>VLOOKUP($N227,AF!$B$43:$M$84,P$9)*$G227</f>
        <v>0</v>
      </c>
      <c r="Q227" s="7">
        <f>VLOOKUP($N227,AF!$B$43:$M$84,Q$9)*$H227</f>
        <v>0</v>
      </c>
      <c r="R227" s="7">
        <f>VLOOKUP($N227,AF!$B$43:$M$84,R$9)*$H227</f>
        <v>0</v>
      </c>
      <c r="S227" s="7">
        <f>VLOOKUP($N227,AF!$B$43:$M$84,S$9)*$I227</f>
        <v>0</v>
      </c>
      <c r="T227" s="7">
        <f>VLOOKUP($N227,AF!$B$43:$M$84,T$9)*$I227</f>
        <v>0</v>
      </c>
      <c r="U227" s="7">
        <f>VLOOKUP($N227,AF!$B$43:$M$84,U$9)*$J227</f>
        <v>0</v>
      </c>
      <c r="V227" s="7">
        <f>VLOOKUP($N227,AF!$B$43:$M$84,V$9)*$J227</f>
        <v>0</v>
      </c>
      <c r="W227" s="7">
        <f t="shared" si="504"/>
        <v>0</v>
      </c>
      <c r="X227" s="46"/>
      <c r="Y227" s="7">
        <f t="shared" si="505"/>
        <v>0</v>
      </c>
      <c r="Z227" s="7">
        <f t="shared" si="506"/>
        <v>0</v>
      </c>
      <c r="AA227" s="7">
        <f t="shared" si="507"/>
        <v>0</v>
      </c>
      <c r="AB227" s="45">
        <f t="shared" si="508"/>
        <v>0</v>
      </c>
      <c r="AC227" s="46"/>
      <c r="AD227" s="45">
        <v>302</v>
      </c>
      <c r="AE227" s="7">
        <f>VLOOKUP($AD227,AF!$B$43:$M$84,AE$9)*$O227</f>
        <v>0</v>
      </c>
      <c r="AF227" s="7">
        <f>VLOOKUP($AD227,AF!$B$43:$M$84,AF$9)*$P227</f>
        <v>0</v>
      </c>
      <c r="AG227" s="7">
        <f>VLOOKUP($AD227,AF!$B$43:$M$84,AG$9)*$Q227</f>
        <v>0</v>
      </c>
      <c r="AH227" s="7">
        <f>VLOOKUP($AD227,AF!$B$43:$M$84,AH$9)*$R227</f>
        <v>0</v>
      </c>
      <c r="AI227" s="7">
        <f>VLOOKUP($AD227,AF!$B$43:$M$84,AI$9)*$S227</f>
        <v>0</v>
      </c>
      <c r="AJ227" s="7">
        <f>VLOOKUP($AD227,AF!$B$43:$M$84,AJ$9)*$T227</f>
        <v>0</v>
      </c>
      <c r="AK227" s="7">
        <f>VLOOKUP($AD227,AF!$B$43:$M$84,AK$9)*$U227</f>
        <v>0</v>
      </c>
      <c r="AL227" s="7">
        <f>VLOOKUP($AD227,AF!$B$43:$M$84,AL$9)*$V227</f>
        <v>0</v>
      </c>
      <c r="AM227" s="7">
        <f t="shared" si="509"/>
        <v>0</v>
      </c>
      <c r="AN227" s="46"/>
      <c r="AO227" s="7">
        <f t="shared" si="510"/>
        <v>0</v>
      </c>
      <c r="AP227" s="7">
        <f t="shared" si="511"/>
        <v>0</v>
      </c>
      <c r="AQ227" s="7">
        <f t="shared" si="512"/>
        <v>0</v>
      </c>
      <c r="AR227" s="47"/>
      <c r="AS227" s="46"/>
      <c r="AT227" s="46"/>
    </row>
    <row r="228" spans="1:46" x14ac:dyDescent="0.4">
      <c r="A228" s="20">
        <f t="shared" si="446"/>
        <v>220</v>
      </c>
      <c r="B228" s="6"/>
      <c r="C228" t="s">
        <v>0</v>
      </c>
      <c r="E228" s="113">
        <f>SUM(E216:E227)</f>
        <v>0</v>
      </c>
      <c r="F228" s="45"/>
      <c r="G228" s="113">
        <f>SUM(G216:G227)</f>
        <v>0</v>
      </c>
      <c r="H228" s="113">
        <f>SUM(H216:H227)</f>
        <v>0</v>
      </c>
      <c r="I228" s="113">
        <f>SUM(I216:I227)</f>
        <v>0</v>
      </c>
      <c r="J228" s="113">
        <f>SUM(J216:J227)</f>
        <v>0</v>
      </c>
      <c r="K228" s="113">
        <f>SUM(K216:K227)</f>
        <v>0</v>
      </c>
      <c r="L228" s="45">
        <f t="shared" si="503"/>
        <v>0</v>
      </c>
      <c r="M228" s="46"/>
      <c r="N228" s="45"/>
      <c r="O228" s="113">
        <f t="shared" ref="O228:W228" si="513">SUM(O216:O227)</f>
        <v>0</v>
      </c>
      <c r="P228" s="113">
        <f t="shared" si="513"/>
        <v>0</v>
      </c>
      <c r="Q228" s="113">
        <f t="shared" si="513"/>
        <v>0</v>
      </c>
      <c r="R228" s="113">
        <f t="shared" si="513"/>
        <v>0</v>
      </c>
      <c r="S228" s="113">
        <f t="shared" si="513"/>
        <v>0</v>
      </c>
      <c r="T228" s="113">
        <f t="shared" si="513"/>
        <v>0</v>
      </c>
      <c r="U228" s="113">
        <f t="shared" si="513"/>
        <v>0</v>
      </c>
      <c r="V228" s="113">
        <f t="shared" si="513"/>
        <v>0</v>
      </c>
      <c r="W228" s="113">
        <f t="shared" si="513"/>
        <v>0</v>
      </c>
      <c r="X228" s="46"/>
      <c r="Y228" s="113">
        <f>SUM(Y216:Y227)</f>
        <v>0</v>
      </c>
      <c r="Z228" s="113">
        <f>SUM(Z216:Z227)</f>
        <v>0</v>
      </c>
      <c r="AA228" s="113">
        <f>SUM(AA216:AA227)</f>
        <v>0</v>
      </c>
      <c r="AB228" s="45">
        <f t="shared" si="508"/>
        <v>0</v>
      </c>
      <c r="AC228" s="46"/>
      <c r="AD228" s="45"/>
      <c r="AE228" s="113">
        <f t="shared" ref="AE228:AM228" si="514">SUM(AE216:AE227)</f>
        <v>0</v>
      </c>
      <c r="AF228" s="113">
        <f t="shared" si="514"/>
        <v>0</v>
      </c>
      <c r="AG228" s="113">
        <f t="shared" si="514"/>
        <v>0</v>
      </c>
      <c r="AH228" s="113">
        <f t="shared" si="514"/>
        <v>0</v>
      </c>
      <c r="AI228" s="113">
        <f t="shared" si="514"/>
        <v>0</v>
      </c>
      <c r="AJ228" s="113">
        <f t="shared" si="514"/>
        <v>0</v>
      </c>
      <c r="AK228" s="113">
        <f t="shared" si="514"/>
        <v>0</v>
      </c>
      <c r="AL228" s="113">
        <f t="shared" si="514"/>
        <v>0</v>
      </c>
      <c r="AM228" s="113">
        <f t="shared" si="514"/>
        <v>0</v>
      </c>
      <c r="AN228" s="46"/>
      <c r="AO228" s="113">
        <f>SUM(AO216:AO227)</f>
        <v>0</v>
      </c>
      <c r="AP228" s="113">
        <f>SUM(AP216:AP227)</f>
        <v>0</v>
      </c>
      <c r="AQ228" s="113">
        <f>SUM(AQ216:AQ227)</f>
        <v>0</v>
      </c>
      <c r="AR228" s="47"/>
      <c r="AS228" s="46"/>
      <c r="AT228" s="46"/>
    </row>
    <row r="229" spans="1:46" x14ac:dyDescent="0.4">
      <c r="A229" s="20">
        <f t="shared" si="446"/>
        <v>221</v>
      </c>
      <c r="E229" s="45"/>
      <c r="F229" s="45"/>
      <c r="G229" s="45"/>
      <c r="H229" s="45"/>
      <c r="I229" s="45"/>
      <c r="J229" s="45"/>
      <c r="K229" s="45"/>
      <c r="L229" s="45"/>
      <c r="M229" s="46"/>
      <c r="N229" s="45"/>
      <c r="O229" s="45"/>
      <c r="P229" s="45"/>
      <c r="Q229" s="45"/>
      <c r="R229" s="45"/>
      <c r="S229" s="45"/>
      <c r="T229" s="45"/>
      <c r="U229" s="45"/>
      <c r="V229" s="45"/>
      <c r="W229" s="45"/>
      <c r="X229" s="46"/>
      <c r="Y229" s="45"/>
      <c r="Z229" s="45"/>
      <c r="AA229" s="45"/>
      <c r="AB229" s="45"/>
      <c r="AC229" s="46"/>
      <c r="AD229" s="45"/>
      <c r="AE229" s="45"/>
      <c r="AF229" s="45"/>
      <c r="AG229" s="45"/>
      <c r="AH229" s="45"/>
      <c r="AI229" s="45"/>
      <c r="AJ229" s="45"/>
      <c r="AK229" s="45"/>
      <c r="AL229" s="45"/>
      <c r="AM229" s="45"/>
      <c r="AN229" s="46"/>
      <c r="AO229" s="45"/>
      <c r="AP229" s="45"/>
      <c r="AQ229" s="45"/>
      <c r="AR229" s="47"/>
      <c r="AS229" s="46"/>
      <c r="AT229" s="46"/>
    </row>
    <row r="230" spans="1:46" x14ac:dyDescent="0.4">
      <c r="A230" s="20">
        <f t="shared" si="446"/>
        <v>222</v>
      </c>
      <c r="C230" t="s">
        <v>1151</v>
      </c>
      <c r="E230" s="15">
        <f>E205+E207+E209+E211+E217+E219+E221+E223+E225+E227</f>
        <v>0</v>
      </c>
      <c r="F230" s="47"/>
      <c r="G230" s="15">
        <f t="shared" ref="G230:K230" si="515">G205+G207+G209+G211+G217+G219+G221+G223+G225+G227</f>
        <v>0</v>
      </c>
      <c r="H230" s="15">
        <f t="shared" si="515"/>
        <v>0</v>
      </c>
      <c r="I230" s="15">
        <f t="shared" si="515"/>
        <v>0</v>
      </c>
      <c r="J230" s="15">
        <f t="shared" si="515"/>
        <v>0</v>
      </c>
      <c r="K230" s="15">
        <f t="shared" si="515"/>
        <v>0</v>
      </c>
      <c r="L230" s="47"/>
      <c r="M230" s="46"/>
      <c r="N230" s="47"/>
      <c r="O230" s="15">
        <f t="shared" ref="O230:W230" si="516">O205+O207+O209+O211+O217+O219+O221+O223+O225+O227</f>
        <v>0</v>
      </c>
      <c r="P230" s="15">
        <f t="shared" si="516"/>
        <v>0</v>
      </c>
      <c r="Q230" s="15">
        <f t="shared" si="516"/>
        <v>0</v>
      </c>
      <c r="R230" s="15">
        <f t="shared" si="516"/>
        <v>0</v>
      </c>
      <c r="S230" s="15">
        <f t="shared" si="516"/>
        <v>0</v>
      </c>
      <c r="T230" s="15">
        <f t="shared" si="516"/>
        <v>0</v>
      </c>
      <c r="U230" s="15">
        <f t="shared" si="516"/>
        <v>0</v>
      </c>
      <c r="V230" s="15">
        <f t="shared" si="516"/>
        <v>0</v>
      </c>
      <c r="W230" s="15">
        <f t="shared" si="516"/>
        <v>0</v>
      </c>
      <c r="X230" s="46"/>
      <c r="Y230" s="15">
        <f t="shared" ref="Y230:AA230" si="517">Y205+Y207+Y209+Y211+Y217+Y219+Y221+Y223+Y225+Y227</f>
        <v>0</v>
      </c>
      <c r="Z230" s="15">
        <f t="shared" si="517"/>
        <v>0</v>
      </c>
      <c r="AA230" s="15">
        <f t="shared" si="517"/>
        <v>0</v>
      </c>
      <c r="AB230" s="47"/>
      <c r="AC230" s="46"/>
      <c r="AD230" s="47"/>
      <c r="AE230" s="15">
        <f t="shared" ref="AE230:AM230" si="518">AE205+AE207+AE209+AE211+AE217+AE219+AE221+AE223+AE225+AE227</f>
        <v>0</v>
      </c>
      <c r="AF230" s="15">
        <f t="shared" si="518"/>
        <v>0</v>
      </c>
      <c r="AG230" s="15">
        <f t="shared" si="518"/>
        <v>0</v>
      </c>
      <c r="AH230" s="15">
        <f t="shared" si="518"/>
        <v>0</v>
      </c>
      <c r="AI230" s="15">
        <f t="shared" si="518"/>
        <v>0</v>
      </c>
      <c r="AJ230" s="15">
        <f t="shared" si="518"/>
        <v>0</v>
      </c>
      <c r="AK230" s="15">
        <f t="shared" si="518"/>
        <v>0</v>
      </c>
      <c r="AL230" s="15">
        <f t="shared" si="518"/>
        <v>0</v>
      </c>
      <c r="AM230" s="15">
        <f t="shared" si="518"/>
        <v>0</v>
      </c>
      <c r="AN230" s="46"/>
      <c r="AO230" s="15">
        <f t="shared" ref="AO230:AQ230" si="519">AO205+AO207+AO209+AO211+AO217+AO219+AO221+AO223+AO225+AO227</f>
        <v>0</v>
      </c>
      <c r="AP230" s="15">
        <f t="shared" si="519"/>
        <v>0</v>
      </c>
      <c r="AQ230" s="15">
        <f t="shared" si="519"/>
        <v>0</v>
      </c>
      <c r="AR230" s="47"/>
      <c r="AS230" s="46"/>
      <c r="AT230" s="46"/>
    </row>
    <row r="231" spans="1:46" ht="15" thickBot="1" x14ac:dyDescent="0.45">
      <c r="A231" s="20">
        <f t="shared" si="446"/>
        <v>223</v>
      </c>
      <c r="B231" t="s">
        <v>1143</v>
      </c>
      <c r="E231" s="40">
        <f>E213+E228</f>
        <v>0</v>
      </c>
      <c r="F231" s="47"/>
      <c r="G231" s="40">
        <f>G213+G228</f>
        <v>0</v>
      </c>
      <c r="H231" s="40">
        <f>H213+H228</f>
        <v>0</v>
      </c>
      <c r="I231" s="40">
        <f>I213+I228</f>
        <v>0</v>
      </c>
      <c r="J231" s="40">
        <f>J213+J228</f>
        <v>0</v>
      </c>
      <c r="K231" s="40">
        <f>K213+K228</f>
        <v>0</v>
      </c>
      <c r="L231" s="47"/>
      <c r="M231" s="46"/>
      <c r="N231" s="47"/>
      <c r="O231" s="40">
        <f t="shared" ref="O231:W231" si="520">O213+O228</f>
        <v>0</v>
      </c>
      <c r="P231" s="40">
        <f t="shared" si="520"/>
        <v>0</v>
      </c>
      <c r="Q231" s="40">
        <f t="shared" si="520"/>
        <v>0</v>
      </c>
      <c r="R231" s="40">
        <f t="shared" si="520"/>
        <v>0</v>
      </c>
      <c r="S231" s="40">
        <f t="shared" si="520"/>
        <v>0</v>
      </c>
      <c r="T231" s="40">
        <f t="shared" si="520"/>
        <v>0</v>
      </c>
      <c r="U231" s="40">
        <f t="shared" si="520"/>
        <v>0</v>
      </c>
      <c r="V231" s="40">
        <f t="shared" si="520"/>
        <v>0</v>
      </c>
      <c r="W231" s="40">
        <f t="shared" si="520"/>
        <v>0</v>
      </c>
      <c r="X231" s="46"/>
      <c r="Y231" s="40">
        <f>Y213+Y228</f>
        <v>0</v>
      </c>
      <c r="Z231" s="40">
        <f>Z213+Z228</f>
        <v>0</v>
      </c>
      <c r="AA231" s="40">
        <f>AA213+AA228</f>
        <v>0</v>
      </c>
      <c r="AB231" s="47"/>
      <c r="AC231" s="46"/>
      <c r="AD231" s="47"/>
      <c r="AE231" s="40">
        <f t="shared" ref="AE231:AM231" si="521">AE213+AE228</f>
        <v>0</v>
      </c>
      <c r="AF231" s="40">
        <f t="shared" si="521"/>
        <v>0</v>
      </c>
      <c r="AG231" s="40">
        <f t="shared" si="521"/>
        <v>0</v>
      </c>
      <c r="AH231" s="40">
        <f t="shared" si="521"/>
        <v>0</v>
      </c>
      <c r="AI231" s="40">
        <f t="shared" si="521"/>
        <v>0</v>
      </c>
      <c r="AJ231" s="40">
        <f t="shared" si="521"/>
        <v>0</v>
      </c>
      <c r="AK231" s="40">
        <f t="shared" si="521"/>
        <v>0</v>
      </c>
      <c r="AL231" s="40">
        <f t="shared" si="521"/>
        <v>0</v>
      </c>
      <c r="AM231" s="40">
        <f t="shared" si="521"/>
        <v>0</v>
      </c>
      <c r="AN231" s="46"/>
      <c r="AO231" s="40">
        <f>AO213+AO228</f>
        <v>0</v>
      </c>
      <c r="AP231" s="40">
        <f>AP213+AP228</f>
        <v>0</v>
      </c>
      <c r="AQ231" s="40">
        <f>AQ213+AQ228</f>
        <v>0</v>
      </c>
      <c r="AR231" s="47"/>
      <c r="AS231" s="46"/>
      <c r="AT231" s="46"/>
    </row>
    <row r="232" spans="1:46" ht="15" thickTop="1" x14ac:dyDescent="0.4">
      <c r="A232" s="20">
        <f t="shared" si="446"/>
        <v>224</v>
      </c>
      <c r="E232" s="15"/>
      <c r="F232" s="47"/>
      <c r="G232" s="15"/>
      <c r="H232" s="15"/>
      <c r="I232" s="15"/>
      <c r="J232" s="15"/>
      <c r="K232" s="15"/>
      <c r="L232" s="47"/>
      <c r="M232" s="46"/>
      <c r="N232" s="47"/>
      <c r="O232" s="15"/>
      <c r="P232" s="15"/>
      <c r="Q232" s="15"/>
      <c r="R232" s="15"/>
      <c r="S232" s="15"/>
      <c r="T232" s="15"/>
      <c r="U232" s="15"/>
      <c r="V232" s="15"/>
      <c r="W232" s="15"/>
      <c r="X232" s="46"/>
      <c r="Y232" s="15"/>
      <c r="Z232" s="15"/>
      <c r="AA232" s="15"/>
      <c r="AB232" s="47"/>
      <c r="AC232" s="46"/>
      <c r="AD232" s="47"/>
      <c r="AE232" s="15"/>
      <c r="AF232" s="15"/>
      <c r="AG232" s="15"/>
      <c r="AH232" s="15"/>
      <c r="AI232" s="15"/>
      <c r="AJ232" s="15"/>
      <c r="AK232" s="15"/>
      <c r="AL232" s="15"/>
      <c r="AM232" s="15"/>
      <c r="AN232" s="46"/>
      <c r="AO232" s="15"/>
      <c r="AP232" s="15"/>
      <c r="AQ232" s="15"/>
      <c r="AR232" s="47"/>
      <c r="AS232" s="46"/>
      <c r="AT232" s="46"/>
    </row>
    <row r="233" spans="1:46" ht="15" thickBot="1" x14ac:dyDescent="0.45">
      <c r="A233" s="20">
        <f t="shared" si="446"/>
        <v>225</v>
      </c>
      <c r="B233" t="s">
        <v>1152</v>
      </c>
      <c r="E233" s="40">
        <f>E180+E230</f>
        <v>115549749</v>
      </c>
      <c r="F233" s="47"/>
      <c r="G233" s="40">
        <f>G180+G230</f>
        <v>80760.542019002372</v>
      </c>
      <c r="H233" s="40">
        <f>H180+H230</f>
        <v>3841.2852019002376</v>
      </c>
      <c r="I233" s="40">
        <f>I180+I230</f>
        <v>456190.37363420427</v>
      </c>
      <c r="J233" s="40">
        <f>J180+J230</f>
        <v>0</v>
      </c>
      <c r="K233" s="40">
        <f>K180+K230</f>
        <v>115008956.79914489</v>
      </c>
      <c r="L233" s="47"/>
      <c r="M233" s="46"/>
      <c r="N233" s="47"/>
      <c r="O233" s="40">
        <f t="shared" ref="O233:W233" si="522">O180+O230</f>
        <v>35865.155067161038</v>
      </c>
      <c r="P233" s="40">
        <f t="shared" si="522"/>
        <v>44895.386951841334</v>
      </c>
      <c r="Q233" s="40">
        <f t="shared" si="522"/>
        <v>3841.2852019002376</v>
      </c>
      <c r="R233" s="40">
        <f t="shared" si="522"/>
        <v>0</v>
      </c>
      <c r="S233" s="40">
        <f t="shared" si="522"/>
        <v>456190.37363420427</v>
      </c>
      <c r="T233" s="40">
        <f t="shared" si="522"/>
        <v>0</v>
      </c>
      <c r="U233" s="40">
        <f t="shared" si="522"/>
        <v>0</v>
      </c>
      <c r="V233" s="40">
        <f t="shared" si="522"/>
        <v>0</v>
      </c>
      <c r="W233" s="40">
        <f t="shared" si="522"/>
        <v>115008956.79914489</v>
      </c>
      <c r="X233" s="46"/>
      <c r="Y233" s="40">
        <f>Y180+Y230</f>
        <v>495896.81390326557</v>
      </c>
      <c r="Z233" s="40">
        <f>Z180+Z230</f>
        <v>44895.386951841334</v>
      </c>
      <c r="AA233" s="40">
        <f>AA180+AA230</f>
        <v>115549749</v>
      </c>
      <c r="AB233" s="47"/>
      <c r="AC233" s="46"/>
      <c r="AD233" s="47"/>
      <c r="AE233" s="40">
        <f t="shared" ref="AE233:AM233" si="523">AE180+AE230</f>
        <v>35865.155067161038</v>
      </c>
      <c r="AF233" s="40">
        <f t="shared" si="523"/>
        <v>44895.386951841334</v>
      </c>
      <c r="AG233" s="40">
        <f t="shared" si="523"/>
        <v>3841.2852019002376</v>
      </c>
      <c r="AH233" s="40">
        <f t="shared" si="523"/>
        <v>0</v>
      </c>
      <c r="AI233" s="40">
        <f t="shared" si="523"/>
        <v>456190.37363420427</v>
      </c>
      <c r="AJ233" s="40">
        <f t="shared" si="523"/>
        <v>0</v>
      </c>
      <c r="AK233" s="40">
        <f t="shared" si="523"/>
        <v>0</v>
      </c>
      <c r="AL233" s="40">
        <f t="shared" si="523"/>
        <v>0</v>
      </c>
      <c r="AM233" s="40">
        <f t="shared" si="523"/>
        <v>115008956.79914489</v>
      </c>
      <c r="AN233" s="46"/>
      <c r="AO233" s="40">
        <f>AO180+AO230</f>
        <v>495896.81390326557</v>
      </c>
      <c r="AP233" s="40">
        <f>AP180+AP230</f>
        <v>44895.386951841334</v>
      </c>
      <c r="AQ233" s="40">
        <f>AQ180+AQ230</f>
        <v>115549749</v>
      </c>
      <c r="AR233" s="47"/>
      <c r="AS233" s="46"/>
      <c r="AT233" s="46"/>
    </row>
    <row r="234" spans="1:46" ht="15" thickTop="1" x14ac:dyDescent="0.4">
      <c r="A234" s="20">
        <f t="shared" si="446"/>
        <v>226</v>
      </c>
      <c r="E234" s="46"/>
      <c r="F234" s="47"/>
      <c r="G234" s="47"/>
      <c r="H234" s="47"/>
      <c r="I234" s="47"/>
      <c r="J234" s="47"/>
      <c r="K234" s="47"/>
      <c r="L234" s="47"/>
      <c r="M234" s="46"/>
      <c r="N234" s="47"/>
      <c r="O234" s="47"/>
      <c r="P234" s="47"/>
      <c r="Q234" s="47"/>
      <c r="R234" s="47"/>
      <c r="S234" s="47"/>
      <c r="T234" s="47"/>
      <c r="U234" s="47"/>
      <c r="V234" s="47"/>
      <c r="W234" s="47"/>
      <c r="X234" s="46"/>
      <c r="Y234" s="47"/>
      <c r="Z234" s="47"/>
      <c r="AA234" s="47"/>
      <c r="AB234" s="47"/>
      <c r="AC234" s="46"/>
      <c r="AD234" s="47"/>
      <c r="AE234" s="47"/>
      <c r="AF234" s="47"/>
      <c r="AG234" s="47"/>
      <c r="AH234" s="47"/>
      <c r="AI234" s="47"/>
      <c r="AJ234" s="47"/>
      <c r="AK234" s="47"/>
      <c r="AL234" s="47"/>
      <c r="AM234" s="47"/>
      <c r="AN234" s="46"/>
      <c r="AO234" s="47"/>
      <c r="AP234" s="47"/>
      <c r="AQ234" s="47"/>
      <c r="AR234" s="47"/>
      <c r="AS234" s="46"/>
      <c r="AT234" s="46"/>
    </row>
    <row r="235" spans="1:46" x14ac:dyDescent="0.4">
      <c r="A235" s="20">
        <f t="shared" si="446"/>
        <v>227</v>
      </c>
      <c r="E235" s="46"/>
      <c r="F235" s="47"/>
      <c r="G235" s="47"/>
      <c r="H235" s="47"/>
      <c r="I235" s="47"/>
      <c r="J235" s="47"/>
      <c r="K235" s="47"/>
      <c r="L235" s="47"/>
      <c r="M235" s="46"/>
      <c r="N235" s="47"/>
      <c r="O235" s="47"/>
      <c r="P235" s="47"/>
      <c r="Q235" s="47"/>
      <c r="R235" s="47"/>
      <c r="S235" s="47"/>
      <c r="T235" s="47"/>
      <c r="U235" s="47"/>
      <c r="V235" s="47"/>
      <c r="W235" s="47"/>
      <c r="X235" s="46"/>
      <c r="Y235" s="47"/>
      <c r="Z235" s="47"/>
      <c r="AA235" s="47"/>
      <c r="AB235" s="47"/>
      <c r="AC235" s="46"/>
      <c r="AD235" s="47"/>
      <c r="AE235" s="47"/>
      <c r="AF235" s="47"/>
      <c r="AG235" s="47"/>
      <c r="AH235" s="47"/>
      <c r="AI235" s="47"/>
      <c r="AJ235" s="47"/>
      <c r="AK235" s="47"/>
      <c r="AL235" s="47"/>
      <c r="AM235" s="47"/>
      <c r="AN235" s="46"/>
      <c r="AO235" s="47"/>
      <c r="AP235" s="47"/>
      <c r="AQ235" s="47"/>
      <c r="AR235" s="47"/>
      <c r="AS235" s="46"/>
      <c r="AT235" s="46"/>
    </row>
    <row r="236" spans="1:46" x14ac:dyDescent="0.4">
      <c r="A236" s="20">
        <f t="shared" si="446"/>
        <v>228</v>
      </c>
      <c r="B236" s="21" t="s">
        <v>402</v>
      </c>
      <c r="C236" s="21"/>
      <c r="E236" s="46"/>
      <c r="F236" s="47"/>
      <c r="G236" s="47"/>
      <c r="H236" s="47"/>
      <c r="I236" s="47"/>
      <c r="J236" s="47"/>
      <c r="K236" s="47"/>
      <c r="L236" s="47"/>
      <c r="M236" s="46"/>
      <c r="N236" s="47"/>
      <c r="O236" s="47"/>
      <c r="P236" s="47"/>
      <c r="Q236" s="47"/>
      <c r="R236" s="47"/>
      <c r="S236" s="47"/>
      <c r="T236" s="47"/>
      <c r="U236" s="47"/>
      <c r="V236" s="47"/>
      <c r="W236" s="47"/>
      <c r="X236" s="46"/>
      <c r="Y236" s="47"/>
      <c r="Z236" s="47"/>
      <c r="AA236" s="47"/>
      <c r="AB236" s="47"/>
      <c r="AC236" s="46"/>
      <c r="AD236" s="47"/>
      <c r="AE236" s="47"/>
      <c r="AF236" s="47"/>
      <c r="AG236" s="47"/>
      <c r="AH236" s="47"/>
      <c r="AI236" s="47"/>
      <c r="AJ236" s="47"/>
      <c r="AK236" s="47"/>
      <c r="AL236" s="47"/>
      <c r="AM236" s="47"/>
      <c r="AN236" s="46"/>
      <c r="AO236" s="47"/>
      <c r="AP236" s="47"/>
      <c r="AQ236" s="47"/>
      <c r="AR236" s="47"/>
      <c r="AS236" s="46"/>
      <c r="AT236" s="46"/>
    </row>
    <row r="237" spans="1:46" x14ac:dyDescent="0.4">
      <c r="A237" s="20">
        <f t="shared" si="446"/>
        <v>229</v>
      </c>
      <c r="B237" s="6">
        <v>580</v>
      </c>
      <c r="C237" t="s">
        <v>45</v>
      </c>
      <c r="D237" t="s">
        <v>302</v>
      </c>
      <c r="E237" s="15">
        <f>'Form 1 WP'!W218-Expenses!E238</f>
        <v>0</v>
      </c>
      <c r="F237" s="45">
        <v>101</v>
      </c>
      <c r="G237" s="7">
        <f>VLOOKUP($F237,AF!$B$43:$M$84,G$9)*$E237</f>
        <v>0</v>
      </c>
      <c r="H237" s="7">
        <f>VLOOKUP($F237,AF!$B$43:$M$84,H$9)*$E237</f>
        <v>0</v>
      </c>
      <c r="I237" s="7">
        <f>VLOOKUP($F237,AF!$B$43:$M$84,I$9)*$E237</f>
        <v>0</v>
      </c>
      <c r="J237" s="7">
        <f>VLOOKUP($F237,AF!$B$43:$M$84,J$9)*$E237</f>
        <v>0</v>
      </c>
      <c r="K237" s="7">
        <f t="shared" ref="K237" si="524">E237-SUM(G237:J237)</f>
        <v>0</v>
      </c>
      <c r="L237" s="45">
        <f t="shared" ref="L237:L252" si="525">$E237-SUM(G237:K237)</f>
        <v>0</v>
      </c>
      <c r="M237" s="46"/>
      <c r="N237" s="7">
        <v>203</v>
      </c>
      <c r="O237" s="7">
        <f>VLOOKUP($N237,AF!$B$43:$M$84,O$9)*$G237</f>
        <v>0</v>
      </c>
      <c r="P237" s="7">
        <f>VLOOKUP($N237,AF!$B$43:$M$84,P$9)*$G237</f>
        <v>0</v>
      </c>
      <c r="Q237" s="7">
        <f>VLOOKUP($N237,AF!$B$43:$M$84,Q$9)*$H237</f>
        <v>0</v>
      </c>
      <c r="R237" s="7">
        <f>VLOOKUP($N237,AF!$B$43:$M$84,R$9)*$H237</f>
        <v>0</v>
      </c>
      <c r="S237" s="7">
        <f>VLOOKUP($N237,AF!$B$43:$M$84,S$9)*$I237</f>
        <v>0</v>
      </c>
      <c r="T237" s="7">
        <f>VLOOKUP($N237,AF!$B$43:$M$84,T$9)*$I237</f>
        <v>0</v>
      </c>
      <c r="U237" s="7">
        <f>VLOOKUP($N237,AF!$B$43:$M$84,U$9)*$J237</f>
        <v>0</v>
      </c>
      <c r="V237" s="7">
        <f>VLOOKUP($N237,AF!$B$43:$M$84,V$9)*$J237</f>
        <v>0</v>
      </c>
      <c r="W237" s="7">
        <f t="shared" ref="W237:W251" si="526">E237-SUM(O237:V237)</f>
        <v>0</v>
      </c>
      <c r="X237" s="46"/>
      <c r="Y237" s="7">
        <f t="shared" ref="Y237:Y251" si="527">+O237+Q237+S237+U237</f>
        <v>0</v>
      </c>
      <c r="Z237" s="7">
        <f t="shared" ref="Z237:Z251" si="528">+P237+R237+T237+V237</f>
        <v>0</v>
      </c>
      <c r="AA237" s="7">
        <f t="shared" ref="AA237:AA251" si="529">+Z237+Y237+W237</f>
        <v>0</v>
      </c>
      <c r="AB237" s="45">
        <f t="shared" ref="AB237:AB252" si="530">$E237-AA237</f>
        <v>0</v>
      </c>
      <c r="AC237" s="46"/>
      <c r="AD237" s="45">
        <v>301</v>
      </c>
      <c r="AE237" s="7">
        <f>VLOOKUP($AD237,AF!$B$43:$M$84,AE$9)*$O237</f>
        <v>0</v>
      </c>
      <c r="AF237" s="7">
        <f>VLOOKUP($AD237,AF!$B$43:$M$84,AF$9)*$P237</f>
        <v>0</v>
      </c>
      <c r="AG237" s="7">
        <f>VLOOKUP($AD237,AF!$B$43:$M$84,AG$9)*$Q237</f>
        <v>0</v>
      </c>
      <c r="AH237" s="7">
        <f>VLOOKUP($AD237,AF!$B$43:$M$84,AH$9)*$R237</f>
        <v>0</v>
      </c>
      <c r="AI237" s="7">
        <f>VLOOKUP($AD237,AF!$B$43:$M$84,AI$9)*$S237</f>
        <v>0</v>
      </c>
      <c r="AJ237" s="7">
        <f>VLOOKUP($AD237,AF!$B$43:$M$84,AJ$9)*$T237</f>
        <v>0</v>
      </c>
      <c r="AK237" s="7">
        <f>VLOOKUP($AD237,AF!$B$43:$M$84,AK$9)*$U237</f>
        <v>0</v>
      </c>
      <c r="AL237" s="7">
        <f>VLOOKUP($AD237,AF!$B$43:$M$84,AL$9)*$V237</f>
        <v>0</v>
      </c>
      <c r="AM237" s="7">
        <f t="shared" ref="AM237:AM251" si="531">E237-SUM(AE237:AL237)</f>
        <v>0</v>
      </c>
      <c r="AN237" s="46"/>
      <c r="AO237" s="7">
        <f t="shared" ref="AO237:AO251" si="532">+AE237+AG237+AI237+AK237</f>
        <v>0</v>
      </c>
      <c r="AP237" s="7">
        <f t="shared" ref="AP237:AP251" si="533">+AF237+AH237+AJ237+AL237</f>
        <v>0</v>
      </c>
      <c r="AQ237" s="7">
        <f t="shared" ref="AQ237:AQ251" si="534">+AP237+AO237+AM237</f>
        <v>0</v>
      </c>
      <c r="AR237" s="45">
        <f t="shared" ref="AR237:AR252" si="535">$E237-AQ237</f>
        <v>0</v>
      </c>
      <c r="AS237" s="46"/>
      <c r="AT237" s="46"/>
    </row>
    <row r="238" spans="1:46" x14ac:dyDescent="0.4">
      <c r="A238" s="20">
        <f t="shared" si="446"/>
        <v>230</v>
      </c>
      <c r="B238" s="6" t="s">
        <v>622</v>
      </c>
      <c r="C238" s="6" t="s">
        <v>623</v>
      </c>
      <c r="E238" s="15">
        <f>SUM(G238:K238)</f>
        <v>0</v>
      </c>
      <c r="F238" s="45">
        <v>100</v>
      </c>
      <c r="G238" s="114"/>
      <c r="H238" s="114"/>
      <c r="I238" s="114"/>
      <c r="J238" s="114"/>
      <c r="K238" s="114"/>
      <c r="L238" s="45">
        <f t="shared" si="525"/>
        <v>0</v>
      </c>
      <c r="M238" s="46"/>
      <c r="N238" s="7">
        <v>203</v>
      </c>
      <c r="O238" s="7">
        <f>VLOOKUP($N238,AF!$B$43:$M$84,O$9)*$G238</f>
        <v>0</v>
      </c>
      <c r="P238" s="7">
        <f>VLOOKUP($N238,AF!$B$43:$M$84,P$9)*$G238</f>
        <v>0</v>
      </c>
      <c r="Q238" s="7">
        <f>VLOOKUP($N238,AF!$B$43:$M$84,Q$9)*$H238</f>
        <v>0</v>
      </c>
      <c r="R238" s="7">
        <f>VLOOKUP($N238,AF!$B$43:$M$84,R$9)*$H238</f>
        <v>0</v>
      </c>
      <c r="S238" s="7">
        <f>VLOOKUP($N238,AF!$B$43:$M$84,S$9)*$I238</f>
        <v>0</v>
      </c>
      <c r="T238" s="7">
        <f>VLOOKUP($N238,AF!$B$43:$M$84,T$9)*$I238</f>
        <v>0</v>
      </c>
      <c r="U238" s="7">
        <f>VLOOKUP($N238,AF!$B$43:$M$84,U$9)*$J238</f>
        <v>0</v>
      </c>
      <c r="V238" s="7">
        <f>VLOOKUP($N238,AF!$B$43:$M$84,V$9)*$J238</f>
        <v>0</v>
      </c>
      <c r="W238" s="7">
        <f t="shared" si="526"/>
        <v>0</v>
      </c>
      <c r="X238" s="46"/>
      <c r="Y238" s="7">
        <f t="shared" si="527"/>
        <v>0</v>
      </c>
      <c r="Z238" s="7">
        <f t="shared" si="528"/>
        <v>0</v>
      </c>
      <c r="AA238" s="7">
        <f t="shared" si="529"/>
        <v>0</v>
      </c>
      <c r="AB238" s="45">
        <f t="shared" si="530"/>
        <v>0</v>
      </c>
      <c r="AC238" s="46"/>
      <c r="AD238" s="45">
        <v>301</v>
      </c>
      <c r="AE238" s="7">
        <f>VLOOKUP($AD238,AF!$B$43:$M$84,AE$9)*$O238</f>
        <v>0</v>
      </c>
      <c r="AF238" s="7">
        <f>VLOOKUP($AD238,AF!$B$43:$M$84,AF$9)*$P238</f>
        <v>0</v>
      </c>
      <c r="AG238" s="7">
        <f>VLOOKUP($AD238,AF!$B$43:$M$84,AG$9)*$Q238</f>
        <v>0</v>
      </c>
      <c r="AH238" s="7">
        <f>VLOOKUP($AD238,AF!$B$43:$M$84,AH$9)*$R238</f>
        <v>0</v>
      </c>
      <c r="AI238" s="7">
        <f>VLOOKUP($AD238,AF!$B$43:$M$84,AI$9)*$S238</f>
        <v>0</v>
      </c>
      <c r="AJ238" s="7">
        <f>VLOOKUP($AD238,AF!$B$43:$M$84,AJ$9)*$T238</f>
        <v>0</v>
      </c>
      <c r="AK238" s="7">
        <f>VLOOKUP($AD238,AF!$B$43:$M$84,AK$9)*$U238</f>
        <v>0</v>
      </c>
      <c r="AL238" s="7">
        <f>VLOOKUP($AD238,AF!$B$43:$M$84,AL$9)*$V238</f>
        <v>0</v>
      </c>
      <c r="AM238" s="7">
        <f t="shared" si="531"/>
        <v>0</v>
      </c>
      <c r="AN238" s="46"/>
      <c r="AO238" s="7">
        <f t="shared" si="532"/>
        <v>0</v>
      </c>
      <c r="AP238" s="7">
        <f t="shared" si="533"/>
        <v>0</v>
      </c>
      <c r="AQ238" s="7">
        <f t="shared" si="534"/>
        <v>0</v>
      </c>
      <c r="AR238" s="45">
        <f t="shared" si="535"/>
        <v>0</v>
      </c>
      <c r="AS238" s="46"/>
      <c r="AT238" s="46"/>
    </row>
    <row r="239" spans="1:46" x14ac:dyDescent="0.4">
      <c r="A239" s="20">
        <f t="shared" si="446"/>
        <v>231</v>
      </c>
      <c r="B239" s="6">
        <v>581</v>
      </c>
      <c r="C239" t="s">
        <v>234</v>
      </c>
      <c r="D239" t="s">
        <v>303</v>
      </c>
      <c r="E239" s="15">
        <f>'Form 1 WP'!W219-Expenses!E240</f>
        <v>0</v>
      </c>
      <c r="F239" s="45">
        <v>101</v>
      </c>
      <c r="G239" s="7">
        <f>VLOOKUP($F239,AF!$B$43:$M$84,G$9)*$E239</f>
        <v>0</v>
      </c>
      <c r="H239" s="7">
        <f>VLOOKUP($F239,AF!$B$43:$M$84,H$9)*$E239</f>
        <v>0</v>
      </c>
      <c r="I239" s="7">
        <f>VLOOKUP($F239,AF!$B$43:$M$84,I$9)*$E239</f>
        <v>0</v>
      </c>
      <c r="J239" s="7">
        <f>VLOOKUP($F239,AF!$B$43:$M$84,J$9)*$E239</f>
        <v>0</v>
      </c>
      <c r="K239" s="7">
        <f t="shared" ref="K239" si="536">E239-SUM(G239:J239)</f>
        <v>0</v>
      </c>
      <c r="L239" s="45">
        <f t="shared" si="525"/>
        <v>0</v>
      </c>
      <c r="M239" s="46"/>
      <c r="N239" s="7">
        <v>203</v>
      </c>
      <c r="O239" s="7">
        <f>VLOOKUP($N239,AF!$B$43:$M$84,O$9)*$G239</f>
        <v>0</v>
      </c>
      <c r="P239" s="7">
        <f>VLOOKUP($N239,AF!$B$43:$M$84,P$9)*$G239</f>
        <v>0</v>
      </c>
      <c r="Q239" s="7">
        <f>VLOOKUP($N239,AF!$B$43:$M$84,Q$9)*$H239</f>
        <v>0</v>
      </c>
      <c r="R239" s="7">
        <f>VLOOKUP($N239,AF!$B$43:$M$84,R$9)*$H239</f>
        <v>0</v>
      </c>
      <c r="S239" s="7">
        <f>VLOOKUP($N239,AF!$B$43:$M$84,S$9)*$I239</f>
        <v>0</v>
      </c>
      <c r="T239" s="7">
        <f>VLOOKUP($N239,AF!$B$43:$M$84,T$9)*$I239</f>
        <v>0</v>
      </c>
      <c r="U239" s="7">
        <f>VLOOKUP($N239,AF!$B$43:$M$84,U$9)*$J239</f>
        <v>0</v>
      </c>
      <c r="V239" s="7">
        <f>VLOOKUP($N239,AF!$B$43:$M$84,V$9)*$J239</f>
        <v>0</v>
      </c>
      <c r="W239" s="7">
        <f t="shared" si="526"/>
        <v>0</v>
      </c>
      <c r="X239" s="46"/>
      <c r="Y239" s="7">
        <f t="shared" si="527"/>
        <v>0</v>
      </c>
      <c r="Z239" s="7">
        <f t="shared" si="528"/>
        <v>0</v>
      </c>
      <c r="AA239" s="7">
        <f t="shared" si="529"/>
        <v>0</v>
      </c>
      <c r="AB239" s="45">
        <f t="shared" si="530"/>
        <v>0</v>
      </c>
      <c r="AC239" s="46"/>
      <c r="AD239" s="45">
        <v>301</v>
      </c>
      <c r="AE239" s="7">
        <f>VLOOKUP($AD239,AF!$B$43:$M$84,AE$9)*$O239</f>
        <v>0</v>
      </c>
      <c r="AF239" s="7">
        <f>VLOOKUP($AD239,AF!$B$43:$M$84,AF$9)*$P239</f>
        <v>0</v>
      </c>
      <c r="AG239" s="7">
        <f>VLOOKUP($AD239,AF!$B$43:$M$84,AG$9)*$Q239</f>
        <v>0</v>
      </c>
      <c r="AH239" s="7">
        <f>VLOOKUP($AD239,AF!$B$43:$M$84,AH$9)*$R239</f>
        <v>0</v>
      </c>
      <c r="AI239" s="7">
        <f>VLOOKUP($AD239,AF!$B$43:$M$84,AI$9)*$S239</f>
        <v>0</v>
      </c>
      <c r="AJ239" s="7">
        <f>VLOOKUP($AD239,AF!$B$43:$M$84,AJ$9)*$T239</f>
        <v>0</v>
      </c>
      <c r="AK239" s="7">
        <f>VLOOKUP($AD239,AF!$B$43:$M$84,AK$9)*$U239</f>
        <v>0</v>
      </c>
      <c r="AL239" s="7">
        <f>VLOOKUP($AD239,AF!$B$43:$M$84,AL$9)*$V239</f>
        <v>0</v>
      </c>
      <c r="AM239" s="7">
        <f t="shared" si="531"/>
        <v>0</v>
      </c>
      <c r="AN239" s="46"/>
      <c r="AO239" s="7">
        <f t="shared" si="532"/>
        <v>0</v>
      </c>
      <c r="AP239" s="7">
        <f t="shared" si="533"/>
        <v>0</v>
      </c>
      <c r="AQ239" s="7">
        <f t="shared" si="534"/>
        <v>0</v>
      </c>
      <c r="AR239" s="45">
        <f t="shared" si="535"/>
        <v>0</v>
      </c>
      <c r="AS239" s="46"/>
      <c r="AT239" s="46"/>
    </row>
    <row r="240" spans="1:46" x14ac:dyDescent="0.4">
      <c r="A240" s="20">
        <f t="shared" si="446"/>
        <v>232</v>
      </c>
      <c r="B240" s="6" t="s">
        <v>624</v>
      </c>
      <c r="C240" s="6" t="s">
        <v>625</v>
      </c>
      <c r="E240" s="15">
        <f>SUM(G240:K240)</f>
        <v>0</v>
      </c>
      <c r="F240" s="45">
        <v>100</v>
      </c>
      <c r="G240" s="114"/>
      <c r="H240" s="114"/>
      <c r="I240" s="114"/>
      <c r="J240" s="114"/>
      <c r="K240" s="114"/>
      <c r="L240" s="45">
        <f t="shared" si="525"/>
        <v>0</v>
      </c>
      <c r="M240" s="46"/>
      <c r="N240" s="7">
        <v>203</v>
      </c>
      <c r="O240" s="7">
        <f>VLOOKUP($N240,AF!$B$43:$M$84,O$9)*$G240</f>
        <v>0</v>
      </c>
      <c r="P240" s="7">
        <f>VLOOKUP($N240,AF!$B$43:$M$84,P$9)*$G240</f>
        <v>0</v>
      </c>
      <c r="Q240" s="7">
        <f>VLOOKUP($N240,AF!$B$43:$M$84,Q$9)*$H240</f>
        <v>0</v>
      </c>
      <c r="R240" s="7">
        <f>VLOOKUP($N240,AF!$B$43:$M$84,R$9)*$H240</f>
        <v>0</v>
      </c>
      <c r="S240" s="7">
        <f>VLOOKUP($N240,AF!$B$43:$M$84,S$9)*$I240</f>
        <v>0</v>
      </c>
      <c r="T240" s="7">
        <f>VLOOKUP($N240,AF!$B$43:$M$84,T$9)*$I240</f>
        <v>0</v>
      </c>
      <c r="U240" s="7">
        <f>VLOOKUP($N240,AF!$B$43:$M$84,U$9)*$J240</f>
        <v>0</v>
      </c>
      <c r="V240" s="7">
        <f>VLOOKUP($N240,AF!$B$43:$M$84,V$9)*$J240</f>
        <v>0</v>
      </c>
      <c r="W240" s="7">
        <f t="shared" si="526"/>
        <v>0</v>
      </c>
      <c r="X240" s="46"/>
      <c r="Y240" s="7">
        <f t="shared" si="527"/>
        <v>0</v>
      </c>
      <c r="Z240" s="7">
        <f t="shared" si="528"/>
        <v>0</v>
      </c>
      <c r="AA240" s="7">
        <f t="shared" si="529"/>
        <v>0</v>
      </c>
      <c r="AB240" s="45">
        <f t="shared" si="530"/>
        <v>0</v>
      </c>
      <c r="AC240" s="46"/>
      <c r="AD240" s="45">
        <v>301</v>
      </c>
      <c r="AE240" s="7">
        <f>VLOOKUP($AD240,AF!$B$43:$M$84,AE$9)*$O240</f>
        <v>0</v>
      </c>
      <c r="AF240" s="7">
        <f>VLOOKUP($AD240,AF!$B$43:$M$84,AF$9)*$P240</f>
        <v>0</v>
      </c>
      <c r="AG240" s="7">
        <f>VLOOKUP($AD240,AF!$B$43:$M$84,AG$9)*$Q240</f>
        <v>0</v>
      </c>
      <c r="AH240" s="7">
        <f>VLOOKUP($AD240,AF!$B$43:$M$84,AH$9)*$R240</f>
        <v>0</v>
      </c>
      <c r="AI240" s="7">
        <f>VLOOKUP($AD240,AF!$B$43:$M$84,AI$9)*$S240</f>
        <v>0</v>
      </c>
      <c r="AJ240" s="7">
        <f>VLOOKUP($AD240,AF!$B$43:$M$84,AJ$9)*$T240</f>
        <v>0</v>
      </c>
      <c r="AK240" s="7">
        <f>VLOOKUP($AD240,AF!$B$43:$M$84,AK$9)*$U240</f>
        <v>0</v>
      </c>
      <c r="AL240" s="7">
        <f>VLOOKUP($AD240,AF!$B$43:$M$84,AL$9)*$V240</f>
        <v>0</v>
      </c>
      <c r="AM240" s="7">
        <f t="shared" si="531"/>
        <v>0</v>
      </c>
      <c r="AN240" s="46"/>
      <c r="AO240" s="7">
        <f t="shared" si="532"/>
        <v>0</v>
      </c>
      <c r="AP240" s="7">
        <f t="shared" si="533"/>
        <v>0</v>
      </c>
      <c r="AQ240" s="7">
        <f t="shared" si="534"/>
        <v>0</v>
      </c>
      <c r="AR240" s="45">
        <f t="shared" si="535"/>
        <v>0</v>
      </c>
      <c r="AS240" s="46"/>
      <c r="AT240" s="46"/>
    </row>
    <row r="241" spans="1:46" x14ac:dyDescent="0.4">
      <c r="A241" s="20">
        <f t="shared" si="446"/>
        <v>233</v>
      </c>
      <c r="B241" s="6">
        <v>582</v>
      </c>
      <c r="C241" t="s">
        <v>304</v>
      </c>
      <c r="D241" t="s">
        <v>305</v>
      </c>
      <c r="E241" s="15">
        <f>'Form 1 WP'!W220-Expenses!E242</f>
        <v>0.26000000000931323</v>
      </c>
      <c r="F241" s="45">
        <v>101</v>
      </c>
      <c r="G241" s="7">
        <f>VLOOKUP($F241,AF!$B$43:$M$84,G$9)*$E241</f>
        <v>0</v>
      </c>
      <c r="H241" s="7">
        <f>VLOOKUP($F241,AF!$B$43:$M$84,H$9)*$E241</f>
        <v>0</v>
      </c>
      <c r="I241" s="7">
        <f>VLOOKUP($F241,AF!$B$43:$M$84,I$9)*$E241</f>
        <v>0</v>
      </c>
      <c r="J241" s="7">
        <f>VLOOKUP($F241,AF!$B$43:$M$84,J$9)*$E241</f>
        <v>0</v>
      </c>
      <c r="K241" s="7">
        <f t="shared" ref="K241" si="537">E241-SUM(G241:J241)</f>
        <v>0.26000000000931323</v>
      </c>
      <c r="L241" s="45">
        <f t="shared" si="525"/>
        <v>0</v>
      </c>
      <c r="M241" s="46"/>
      <c r="N241" s="7">
        <v>203</v>
      </c>
      <c r="O241" s="7">
        <f>VLOOKUP($N241,AF!$B$43:$M$84,O$9)*$G241</f>
        <v>0</v>
      </c>
      <c r="P241" s="7">
        <f>VLOOKUP($N241,AF!$B$43:$M$84,P$9)*$G241</f>
        <v>0</v>
      </c>
      <c r="Q241" s="7">
        <f>VLOOKUP($N241,AF!$B$43:$M$84,Q$9)*$H241</f>
        <v>0</v>
      </c>
      <c r="R241" s="7">
        <f>VLOOKUP($N241,AF!$B$43:$M$84,R$9)*$H241</f>
        <v>0</v>
      </c>
      <c r="S241" s="7">
        <f>VLOOKUP($N241,AF!$B$43:$M$84,S$9)*$I241</f>
        <v>0</v>
      </c>
      <c r="T241" s="7">
        <f>VLOOKUP($N241,AF!$B$43:$M$84,T$9)*$I241</f>
        <v>0</v>
      </c>
      <c r="U241" s="7">
        <f>VLOOKUP($N241,AF!$B$43:$M$84,U$9)*$J241</f>
        <v>0</v>
      </c>
      <c r="V241" s="7">
        <f>VLOOKUP($N241,AF!$B$43:$M$84,V$9)*$J241</f>
        <v>0</v>
      </c>
      <c r="W241" s="7">
        <f t="shared" si="526"/>
        <v>0.26000000000931323</v>
      </c>
      <c r="X241" s="46"/>
      <c r="Y241" s="7">
        <f t="shared" si="527"/>
        <v>0</v>
      </c>
      <c r="Z241" s="7">
        <f t="shared" si="528"/>
        <v>0</v>
      </c>
      <c r="AA241" s="7">
        <f t="shared" si="529"/>
        <v>0.26000000000931323</v>
      </c>
      <c r="AB241" s="45">
        <f t="shared" si="530"/>
        <v>0</v>
      </c>
      <c r="AC241" s="46"/>
      <c r="AD241" s="45">
        <v>301</v>
      </c>
      <c r="AE241" s="7">
        <f>VLOOKUP($AD241,AF!$B$43:$M$84,AE$9)*$O241</f>
        <v>0</v>
      </c>
      <c r="AF241" s="7">
        <f>VLOOKUP($AD241,AF!$B$43:$M$84,AF$9)*$P241</f>
        <v>0</v>
      </c>
      <c r="AG241" s="7">
        <f>VLOOKUP($AD241,AF!$B$43:$M$84,AG$9)*$Q241</f>
        <v>0</v>
      </c>
      <c r="AH241" s="7">
        <f>VLOOKUP($AD241,AF!$B$43:$M$84,AH$9)*$R241</f>
        <v>0</v>
      </c>
      <c r="AI241" s="7">
        <f>VLOOKUP($AD241,AF!$B$43:$M$84,AI$9)*$S241</f>
        <v>0</v>
      </c>
      <c r="AJ241" s="7">
        <f>VLOOKUP($AD241,AF!$B$43:$M$84,AJ$9)*$T241</f>
        <v>0</v>
      </c>
      <c r="AK241" s="7">
        <f>VLOOKUP($AD241,AF!$B$43:$M$84,AK$9)*$U241</f>
        <v>0</v>
      </c>
      <c r="AL241" s="7">
        <f>VLOOKUP($AD241,AF!$B$43:$M$84,AL$9)*$V241</f>
        <v>0</v>
      </c>
      <c r="AM241" s="7">
        <f t="shared" si="531"/>
        <v>0.26000000000931323</v>
      </c>
      <c r="AN241" s="46"/>
      <c r="AO241" s="7">
        <f t="shared" si="532"/>
        <v>0</v>
      </c>
      <c r="AP241" s="7">
        <f t="shared" si="533"/>
        <v>0</v>
      </c>
      <c r="AQ241" s="7">
        <f t="shared" si="534"/>
        <v>0.26000000000931323</v>
      </c>
      <c r="AR241" s="45">
        <f t="shared" si="535"/>
        <v>0</v>
      </c>
      <c r="AS241" s="46"/>
      <c r="AT241" s="46"/>
    </row>
    <row r="242" spans="1:46" x14ac:dyDescent="0.4">
      <c r="A242" s="20">
        <f t="shared" si="446"/>
        <v>234</v>
      </c>
      <c r="B242" s="6" t="s">
        <v>626</v>
      </c>
      <c r="C242" s="6" t="s">
        <v>627</v>
      </c>
      <c r="E242" s="15">
        <f>SUM(G242:K242)</f>
        <v>1330801.74</v>
      </c>
      <c r="F242" s="45">
        <v>100</v>
      </c>
      <c r="G242" s="114">
        <v>102092.53</v>
      </c>
      <c r="H242" s="114"/>
      <c r="I242" s="114">
        <v>184490.44</v>
      </c>
      <c r="J242" s="114"/>
      <c r="K242" s="114">
        <v>1044218.77</v>
      </c>
      <c r="L242" s="45">
        <f t="shared" si="525"/>
        <v>0</v>
      </c>
      <c r="M242" s="46"/>
      <c r="N242" s="7">
        <v>203</v>
      </c>
      <c r="O242" s="7">
        <f>VLOOKUP($N242,AF!$B$43:$M$84,O$9)*$G242</f>
        <v>6935.8623538956854</v>
      </c>
      <c r="P242" s="7">
        <f>VLOOKUP($N242,AF!$B$43:$M$84,P$9)*$G242</f>
        <v>95156.66764610431</v>
      </c>
      <c r="Q242" s="7">
        <f>VLOOKUP($N242,AF!$B$43:$M$84,Q$9)*$H242</f>
        <v>0</v>
      </c>
      <c r="R242" s="7">
        <f>VLOOKUP($N242,AF!$B$43:$M$84,R$9)*$H242</f>
        <v>0</v>
      </c>
      <c r="S242" s="7">
        <f>VLOOKUP($N242,AF!$B$43:$M$84,S$9)*$I242</f>
        <v>184490.44</v>
      </c>
      <c r="T242" s="7">
        <f>VLOOKUP($N242,AF!$B$43:$M$84,T$9)*$I242</f>
        <v>0</v>
      </c>
      <c r="U242" s="7">
        <f>VLOOKUP($N242,AF!$B$43:$M$84,U$9)*$J242</f>
        <v>0</v>
      </c>
      <c r="V242" s="7">
        <f>VLOOKUP($N242,AF!$B$43:$M$84,V$9)*$J242</f>
        <v>0</v>
      </c>
      <c r="W242" s="7">
        <f t="shared" si="526"/>
        <v>1044218.77</v>
      </c>
      <c r="X242" s="46"/>
      <c r="Y242" s="7">
        <f t="shared" si="527"/>
        <v>191426.30235389568</v>
      </c>
      <c r="Z242" s="7">
        <f t="shared" si="528"/>
        <v>95156.66764610431</v>
      </c>
      <c r="AA242" s="7">
        <f t="shared" si="529"/>
        <v>1330801.74</v>
      </c>
      <c r="AB242" s="45">
        <f t="shared" si="530"/>
        <v>0</v>
      </c>
      <c r="AC242" s="46"/>
      <c r="AD242" s="45">
        <v>301</v>
      </c>
      <c r="AE242" s="7">
        <f>VLOOKUP($AD242,AF!$B$43:$M$84,AE$9)*$O242</f>
        <v>627.69554302755955</v>
      </c>
      <c r="AF242" s="7">
        <f>VLOOKUP($AD242,AF!$B$43:$M$84,AF$9)*$P242</f>
        <v>8611.6784219724395</v>
      </c>
      <c r="AG242" s="7">
        <f>VLOOKUP($AD242,AF!$B$43:$M$84,AG$9)*$Q242</f>
        <v>0</v>
      </c>
      <c r="AH242" s="7">
        <f>VLOOKUP($AD242,AF!$B$43:$M$84,AH$9)*$R242</f>
        <v>0</v>
      </c>
      <c r="AI242" s="7">
        <f>VLOOKUP($AD242,AF!$B$43:$M$84,AI$9)*$S242</f>
        <v>16696.384819999999</v>
      </c>
      <c r="AJ242" s="7">
        <f>VLOOKUP($AD242,AF!$B$43:$M$84,AJ$9)*$T242</f>
        <v>0</v>
      </c>
      <c r="AK242" s="7">
        <f>VLOOKUP($AD242,AF!$B$43:$M$84,AK$9)*$U242</f>
        <v>0</v>
      </c>
      <c r="AL242" s="7">
        <f>VLOOKUP($AD242,AF!$B$43:$M$84,AL$9)*$V242</f>
        <v>0</v>
      </c>
      <c r="AM242" s="7">
        <f t="shared" si="531"/>
        <v>1304865.9812149999</v>
      </c>
      <c r="AN242" s="46"/>
      <c r="AO242" s="7">
        <f t="shared" si="532"/>
        <v>17324.080363027559</v>
      </c>
      <c r="AP242" s="7">
        <f t="shared" si="533"/>
        <v>8611.6784219724395</v>
      </c>
      <c r="AQ242" s="7">
        <f t="shared" si="534"/>
        <v>1330801.74</v>
      </c>
      <c r="AR242" s="45">
        <f t="shared" si="535"/>
        <v>0</v>
      </c>
      <c r="AS242" s="46"/>
      <c r="AT242" s="46"/>
    </row>
    <row r="243" spans="1:46" x14ac:dyDescent="0.4">
      <c r="A243" s="20">
        <f t="shared" si="446"/>
        <v>235</v>
      </c>
      <c r="B243" s="6">
        <v>583</v>
      </c>
      <c r="C243" t="s">
        <v>306</v>
      </c>
      <c r="D243" t="s">
        <v>307</v>
      </c>
      <c r="E243" s="15">
        <f>'Form 1 WP'!W221-Expenses!E244</f>
        <v>0</v>
      </c>
      <c r="F243" s="45">
        <v>101</v>
      </c>
      <c r="G243" s="7">
        <f>VLOOKUP($F243,AF!$B$43:$M$84,G$9)*$E243</f>
        <v>0</v>
      </c>
      <c r="H243" s="7">
        <f>VLOOKUP($F243,AF!$B$43:$M$84,H$9)*$E243</f>
        <v>0</v>
      </c>
      <c r="I243" s="7">
        <f>VLOOKUP($F243,AF!$B$43:$M$84,I$9)*$E243</f>
        <v>0</v>
      </c>
      <c r="J243" s="7">
        <f>VLOOKUP($F243,AF!$B$43:$M$84,J$9)*$E243</f>
        <v>0</v>
      </c>
      <c r="K243" s="7">
        <f t="shared" ref="K243" si="538">E243-SUM(G243:J243)</f>
        <v>0</v>
      </c>
      <c r="L243" s="45">
        <f t="shared" si="525"/>
        <v>0</v>
      </c>
      <c r="M243" s="46"/>
      <c r="N243" s="7">
        <v>203</v>
      </c>
      <c r="O243" s="7">
        <f>VLOOKUP($N243,AF!$B$43:$M$84,O$9)*$G243</f>
        <v>0</v>
      </c>
      <c r="P243" s="7">
        <f>VLOOKUP($N243,AF!$B$43:$M$84,P$9)*$G243</f>
        <v>0</v>
      </c>
      <c r="Q243" s="7">
        <f>VLOOKUP($N243,AF!$B$43:$M$84,Q$9)*$H243</f>
        <v>0</v>
      </c>
      <c r="R243" s="7">
        <f>VLOOKUP($N243,AF!$B$43:$M$84,R$9)*$H243</f>
        <v>0</v>
      </c>
      <c r="S243" s="7">
        <f>VLOOKUP($N243,AF!$B$43:$M$84,S$9)*$I243</f>
        <v>0</v>
      </c>
      <c r="T243" s="7">
        <f>VLOOKUP($N243,AF!$B$43:$M$84,T$9)*$I243</f>
        <v>0</v>
      </c>
      <c r="U243" s="7">
        <f>VLOOKUP($N243,AF!$B$43:$M$84,U$9)*$J243</f>
        <v>0</v>
      </c>
      <c r="V243" s="7">
        <f>VLOOKUP($N243,AF!$B$43:$M$84,V$9)*$J243</f>
        <v>0</v>
      </c>
      <c r="W243" s="7">
        <f t="shared" si="526"/>
        <v>0</v>
      </c>
      <c r="X243" s="46"/>
      <c r="Y243" s="7">
        <f t="shared" si="527"/>
        <v>0</v>
      </c>
      <c r="Z243" s="7">
        <f t="shared" si="528"/>
        <v>0</v>
      </c>
      <c r="AA243" s="7">
        <f t="shared" si="529"/>
        <v>0</v>
      </c>
      <c r="AB243" s="45">
        <f t="shared" si="530"/>
        <v>0</v>
      </c>
      <c r="AC243" s="46"/>
      <c r="AD243" s="45">
        <v>302</v>
      </c>
      <c r="AE243" s="7">
        <f>VLOOKUP($AD243,AF!$B$43:$M$84,AE$9)*$O243</f>
        <v>0</v>
      </c>
      <c r="AF243" s="7">
        <f>VLOOKUP($AD243,AF!$B$43:$M$84,AF$9)*$P243</f>
        <v>0</v>
      </c>
      <c r="AG243" s="7">
        <f>VLOOKUP($AD243,AF!$B$43:$M$84,AG$9)*$Q243</f>
        <v>0</v>
      </c>
      <c r="AH243" s="7">
        <f>VLOOKUP($AD243,AF!$B$43:$M$84,AH$9)*$R243</f>
        <v>0</v>
      </c>
      <c r="AI243" s="7">
        <f>VLOOKUP($AD243,AF!$B$43:$M$84,AI$9)*$S243</f>
        <v>0</v>
      </c>
      <c r="AJ243" s="7">
        <f>VLOOKUP($AD243,AF!$B$43:$M$84,AJ$9)*$T243</f>
        <v>0</v>
      </c>
      <c r="AK243" s="7">
        <f>VLOOKUP($AD243,AF!$B$43:$M$84,AK$9)*$U243</f>
        <v>0</v>
      </c>
      <c r="AL243" s="7">
        <f>VLOOKUP($AD243,AF!$B$43:$M$84,AL$9)*$V243</f>
        <v>0</v>
      </c>
      <c r="AM243" s="7">
        <f t="shared" si="531"/>
        <v>0</v>
      </c>
      <c r="AN243" s="46"/>
      <c r="AO243" s="7">
        <f t="shared" si="532"/>
        <v>0</v>
      </c>
      <c r="AP243" s="7">
        <f t="shared" si="533"/>
        <v>0</v>
      </c>
      <c r="AQ243" s="7">
        <f t="shared" si="534"/>
        <v>0</v>
      </c>
      <c r="AR243" s="45">
        <f t="shared" si="535"/>
        <v>0</v>
      </c>
      <c r="AS243" s="46"/>
      <c r="AT243" s="46"/>
    </row>
    <row r="244" spans="1:46" x14ac:dyDescent="0.4">
      <c r="A244" s="20">
        <f t="shared" si="446"/>
        <v>236</v>
      </c>
      <c r="B244" s="6" t="s">
        <v>628</v>
      </c>
      <c r="C244" s="6" t="s">
        <v>629</v>
      </c>
      <c r="E244" s="15">
        <f>SUM(G244:K244)</f>
        <v>0</v>
      </c>
      <c r="F244" s="45">
        <v>100</v>
      </c>
      <c r="G244" s="114"/>
      <c r="H244" s="114"/>
      <c r="I244" s="114"/>
      <c r="J244" s="114"/>
      <c r="K244" s="114"/>
      <c r="L244" s="45">
        <f t="shared" si="525"/>
        <v>0</v>
      </c>
      <c r="M244" s="46"/>
      <c r="N244" s="7">
        <v>203</v>
      </c>
      <c r="O244" s="7">
        <f>VLOOKUP($N244,AF!$B$43:$M$84,O$9)*$G244</f>
        <v>0</v>
      </c>
      <c r="P244" s="7">
        <f>VLOOKUP($N244,AF!$B$43:$M$84,P$9)*$G244</f>
        <v>0</v>
      </c>
      <c r="Q244" s="7">
        <f>VLOOKUP($N244,AF!$B$43:$M$84,Q$9)*$H244</f>
        <v>0</v>
      </c>
      <c r="R244" s="7">
        <f>VLOOKUP($N244,AF!$B$43:$M$84,R$9)*$H244</f>
        <v>0</v>
      </c>
      <c r="S244" s="7">
        <f>VLOOKUP($N244,AF!$B$43:$M$84,S$9)*$I244</f>
        <v>0</v>
      </c>
      <c r="T244" s="7">
        <f>VLOOKUP($N244,AF!$B$43:$M$84,T$9)*$I244</f>
        <v>0</v>
      </c>
      <c r="U244" s="7">
        <f>VLOOKUP($N244,AF!$B$43:$M$84,U$9)*$J244</f>
        <v>0</v>
      </c>
      <c r="V244" s="7">
        <f>VLOOKUP($N244,AF!$B$43:$M$84,V$9)*$J244</f>
        <v>0</v>
      </c>
      <c r="W244" s="7">
        <f t="shared" si="526"/>
        <v>0</v>
      </c>
      <c r="X244" s="46"/>
      <c r="Y244" s="7">
        <f t="shared" si="527"/>
        <v>0</v>
      </c>
      <c r="Z244" s="7">
        <f t="shared" si="528"/>
        <v>0</v>
      </c>
      <c r="AA244" s="7">
        <f t="shared" si="529"/>
        <v>0</v>
      </c>
      <c r="AB244" s="45">
        <f t="shared" si="530"/>
        <v>0</v>
      </c>
      <c r="AC244" s="46"/>
      <c r="AD244" s="45">
        <v>302</v>
      </c>
      <c r="AE244" s="7">
        <f>VLOOKUP($AD244,AF!$B$43:$M$84,AE$9)*$O244</f>
        <v>0</v>
      </c>
      <c r="AF244" s="7">
        <f>VLOOKUP($AD244,AF!$B$43:$M$84,AF$9)*$P244</f>
        <v>0</v>
      </c>
      <c r="AG244" s="7">
        <f>VLOOKUP($AD244,AF!$B$43:$M$84,AG$9)*$Q244</f>
        <v>0</v>
      </c>
      <c r="AH244" s="7">
        <f>VLOOKUP($AD244,AF!$B$43:$M$84,AH$9)*$R244</f>
        <v>0</v>
      </c>
      <c r="AI244" s="7">
        <f>VLOOKUP($AD244,AF!$B$43:$M$84,AI$9)*$S244</f>
        <v>0</v>
      </c>
      <c r="AJ244" s="7">
        <f>VLOOKUP($AD244,AF!$B$43:$M$84,AJ$9)*$T244</f>
        <v>0</v>
      </c>
      <c r="AK244" s="7">
        <f>VLOOKUP($AD244,AF!$B$43:$M$84,AK$9)*$U244</f>
        <v>0</v>
      </c>
      <c r="AL244" s="7">
        <f>VLOOKUP($AD244,AF!$B$43:$M$84,AL$9)*$V244</f>
        <v>0</v>
      </c>
      <c r="AM244" s="7">
        <f t="shared" si="531"/>
        <v>0</v>
      </c>
      <c r="AN244" s="46"/>
      <c r="AO244" s="7">
        <f t="shared" si="532"/>
        <v>0</v>
      </c>
      <c r="AP244" s="7">
        <f t="shared" si="533"/>
        <v>0</v>
      </c>
      <c r="AQ244" s="7">
        <f t="shared" si="534"/>
        <v>0</v>
      </c>
      <c r="AR244" s="45">
        <f t="shared" si="535"/>
        <v>0</v>
      </c>
      <c r="AS244" s="46"/>
      <c r="AT244" s="46"/>
    </row>
    <row r="245" spans="1:46" x14ac:dyDescent="0.4">
      <c r="A245" s="20">
        <f t="shared" si="446"/>
        <v>237</v>
      </c>
      <c r="B245" s="6">
        <v>584</v>
      </c>
      <c r="C245" t="s">
        <v>308</v>
      </c>
      <c r="D245" t="s">
        <v>309</v>
      </c>
      <c r="E245" s="15">
        <f>'Form 1 WP'!W222-Expenses!E246</f>
        <v>0</v>
      </c>
      <c r="F245" s="45">
        <v>101</v>
      </c>
      <c r="G245" s="7">
        <f>VLOOKUP($F245,AF!$B$43:$M$84,G$9)*$E245</f>
        <v>0</v>
      </c>
      <c r="H245" s="7">
        <f>VLOOKUP($F245,AF!$B$43:$M$84,H$9)*$E245</f>
        <v>0</v>
      </c>
      <c r="I245" s="7">
        <f>VLOOKUP($F245,AF!$B$43:$M$84,I$9)*$E245</f>
        <v>0</v>
      </c>
      <c r="J245" s="7">
        <f>VLOOKUP($F245,AF!$B$43:$M$84,J$9)*$E245</f>
        <v>0</v>
      </c>
      <c r="K245" s="7">
        <f t="shared" ref="K245" si="539">E245-SUM(G245:J245)</f>
        <v>0</v>
      </c>
      <c r="L245" s="45">
        <f t="shared" si="525"/>
        <v>0</v>
      </c>
      <c r="M245" s="46"/>
      <c r="N245" s="7">
        <v>203</v>
      </c>
      <c r="O245" s="7">
        <f>VLOOKUP($N245,AF!$B$43:$M$84,O$9)*$G245</f>
        <v>0</v>
      </c>
      <c r="P245" s="7">
        <f>VLOOKUP($N245,AF!$B$43:$M$84,P$9)*$G245</f>
        <v>0</v>
      </c>
      <c r="Q245" s="7">
        <f>VLOOKUP($N245,AF!$B$43:$M$84,Q$9)*$H245</f>
        <v>0</v>
      </c>
      <c r="R245" s="7">
        <f>VLOOKUP($N245,AF!$B$43:$M$84,R$9)*$H245</f>
        <v>0</v>
      </c>
      <c r="S245" s="7">
        <f>VLOOKUP($N245,AF!$B$43:$M$84,S$9)*$I245</f>
        <v>0</v>
      </c>
      <c r="T245" s="7">
        <f>VLOOKUP($N245,AF!$B$43:$M$84,T$9)*$I245</f>
        <v>0</v>
      </c>
      <c r="U245" s="7">
        <f>VLOOKUP($N245,AF!$B$43:$M$84,U$9)*$J245</f>
        <v>0</v>
      </c>
      <c r="V245" s="7">
        <f>VLOOKUP($N245,AF!$B$43:$M$84,V$9)*$J245</f>
        <v>0</v>
      </c>
      <c r="W245" s="7">
        <f t="shared" si="526"/>
        <v>0</v>
      </c>
      <c r="X245" s="46"/>
      <c r="Y245" s="7">
        <f t="shared" si="527"/>
        <v>0</v>
      </c>
      <c r="Z245" s="7">
        <f t="shared" si="528"/>
        <v>0</v>
      </c>
      <c r="AA245" s="7">
        <f t="shared" si="529"/>
        <v>0</v>
      </c>
      <c r="AB245" s="45">
        <f t="shared" si="530"/>
        <v>0</v>
      </c>
      <c r="AC245" s="46"/>
      <c r="AD245" s="45">
        <v>302</v>
      </c>
      <c r="AE245" s="7">
        <f>VLOOKUP($AD245,AF!$B$43:$M$84,AE$9)*$O245</f>
        <v>0</v>
      </c>
      <c r="AF245" s="7">
        <f>VLOOKUP($AD245,AF!$B$43:$M$84,AF$9)*$P245</f>
        <v>0</v>
      </c>
      <c r="AG245" s="7">
        <f>VLOOKUP($AD245,AF!$B$43:$M$84,AG$9)*$Q245</f>
        <v>0</v>
      </c>
      <c r="AH245" s="7">
        <f>VLOOKUP($AD245,AF!$B$43:$M$84,AH$9)*$R245</f>
        <v>0</v>
      </c>
      <c r="AI245" s="7">
        <f>VLOOKUP($AD245,AF!$B$43:$M$84,AI$9)*$S245</f>
        <v>0</v>
      </c>
      <c r="AJ245" s="7">
        <f>VLOOKUP($AD245,AF!$B$43:$M$84,AJ$9)*$T245</f>
        <v>0</v>
      </c>
      <c r="AK245" s="7">
        <f>VLOOKUP($AD245,AF!$B$43:$M$84,AK$9)*$U245</f>
        <v>0</v>
      </c>
      <c r="AL245" s="7">
        <f>VLOOKUP($AD245,AF!$B$43:$M$84,AL$9)*$V245</f>
        <v>0</v>
      </c>
      <c r="AM245" s="7">
        <f t="shared" si="531"/>
        <v>0</v>
      </c>
      <c r="AN245" s="46"/>
      <c r="AO245" s="7">
        <f t="shared" si="532"/>
        <v>0</v>
      </c>
      <c r="AP245" s="7">
        <f t="shared" si="533"/>
        <v>0</v>
      </c>
      <c r="AQ245" s="7">
        <f t="shared" si="534"/>
        <v>0</v>
      </c>
      <c r="AR245" s="45">
        <f t="shared" si="535"/>
        <v>0</v>
      </c>
      <c r="AS245" s="46"/>
      <c r="AT245" s="46"/>
    </row>
    <row r="246" spans="1:46" x14ac:dyDescent="0.4">
      <c r="A246" s="20">
        <f t="shared" si="446"/>
        <v>238</v>
      </c>
      <c r="B246" s="6" t="s">
        <v>630</v>
      </c>
      <c r="C246" s="6" t="s">
        <v>631</v>
      </c>
      <c r="E246" s="15">
        <f>SUM(G246:K246)</f>
        <v>0</v>
      </c>
      <c r="F246" s="45">
        <v>100</v>
      </c>
      <c r="G246" s="114"/>
      <c r="H246" s="114"/>
      <c r="I246" s="114"/>
      <c r="J246" s="114"/>
      <c r="K246" s="114"/>
      <c r="L246" s="45">
        <f t="shared" si="525"/>
        <v>0</v>
      </c>
      <c r="M246" s="46"/>
      <c r="N246" s="7">
        <v>203</v>
      </c>
      <c r="O246" s="7">
        <f>VLOOKUP($N246,AF!$B$43:$M$84,O$9)*$G246</f>
        <v>0</v>
      </c>
      <c r="P246" s="7">
        <f>VLOOKUP($N246,AF!$B$43:$M$84,P$9)*$G246</f>
        <v>0</v>
      </c>
      <c r="Q246" s="7">
        <f>VLOOKUP($N246,AF!$B$43:$M$84,Q$9)*$H246</f>
        <v>0</v>
      </c>
      <c r="R246" s="7">
        <f>VLOOKUP($N246,AF!$B$43:$M$84,R$9)*$H246</f>
        <v>0</v>
      </c>
      <c r="S246" s="7">
        <f>VLOOKUP($N246,AF!$B$43:$M$84,S$9)*$I246</f>
        <v>0</v>
      </c>
      <c r="T246" s="7">
        <f>VLOOKUP($N246,AF!$B$43:$M$84,T$9)*$I246</f>
        <v>0</v>
      </c>
      <c r="U246" s="7">
        <f>VLOOKUP($N246,AF!$B$43:$M$84,U$9)*$J246</f>
        <v>0</v>
      </c>
      <c r="V246" s="7">
        <f>VLOOKUP($N246,AF!$B$43:$M$84,V$9)*$J246</f>
        <v>0</v>
      </c>
      <c r="W246" s="7">
        <f t="shared" si="526"/>
        <v>0</v>
      </c>
      <c r="X246" s="46"/>
      <c r="Y246" s="7">
        <f t="shared" si="527"/>
        <v>0</v>
      </c>
      <c r="Z246" s="7">
        <f t="shared" si="528"/>
        <v>0</v>
      </c>
      <c r="AA246" s="7">
        <f t="shared" si="529"/>
        <v>0</v>
      </c>
      <c r="AB246" s="45">
        <f t="shared" si="530"/>
        <v>0</v>
      </c>
      <c r="AC246" s="46"/>
      <c r="AD246" s="45">
        <v>302</v>
      </c>
      <c r="AE246" s="7">
        <f>VLOOKUP($AD246,AF!$B$43:$M$84,AE$9)*$O246</f>
        <v>0</v>
      </c>
      <c r="AF246" s="7">
        <f>VLOOKUP($AD246,AF!$B$43:$M$84,AF$9)*$P246</f>
        <v>0</v>
      </c>
      <c r="AG246" s="7">
        <f>VLOOKUP($AD246,AF!$B$43:$M$84,AG$9)*$Q246</f>
        <v>0</v>
      </c>
      <c r="AH246" s="7">
        <f>VLOOKUP($AD246,AF!$B$43:$M$84,AH$9)*$R246</f>
        <v>0</v>
      </c>
      <c r="AI246" s="7">
        <f>VLOOKUP($AD246,AF!$B$43:$M$84,AI$9)*$S246</f>
        <v>0</v>
      </c>
      <c r="AJ246" s="7">
        <f>VLOOKUP($AD246,AF!$B$43:$M$84,AJ$9)*$T246</f>
        <v>0</v>
      </c>
      <c r="AK246" s="7">
        <f>VLOOKUP($AD246,AF!$B$43:$M$84,AK$9)*$U246</f>
        <v>0</v>
      </c>
      <c r="AL246" s="7">
        <f>VLOOKUP($AD246,AF!$B$43:$M$84,AL$9)*$V246</f>
        <v>0</v>
      </c>
      <c r="AM246" s="7">
        <f t="shared" si="531"/>
        <v>0</v>
      </c>
      <c r="AN246" s="46"/>
      <c r="AO246" s="7">
        <f t="shared" si="532"/>
        <v>0</v>
      </c>
      <c r="AP246" s="7">
        <f t="shared" si="533"/>
        <v>0</v>
      </c>
      <c r="AQ246" s="7">
        <f t="shared" si="534"/>
        <v>0</v>
      </c>
      <c r="AR246" s="45">
        <f t="shared" si="535"/>
        <v>0</v>
      </c>
      <c r="AS246" s="46"/>
      <c r="AT246" s="46"/>
    </row>
    <row r="247" spans="1:46" x14ac:dyDescent="0.4">
      <c r="A247" s="20">
        <f t="shared" si="446"/>
        <v>239</v>
      </c>
      <c r="B247" s="6">
        <v>585</v>
      </c>
      <c r="C247" t="s">
        <v>310</v>
      </c>
      <c r="D247" t="s">
        <v>311</v>
      </c>
      <c r="E247" s="15">
        <f>'Form 1 WP'!W223</f>
        <v>0</v>
      </c>
      <c r="F247" s="45">
        <v>101</v>
      </c>
      <c r="G247" s="7">
        <f>VLOOKUP($F247,AF!$B$43:$M$84,G$9)*$E247</f>
        <v>0</v>
      </c>
      <c r="H247" s="7">
        <f>VLOOKUP($F247,AF!$B$43:$M$84,H$9)*$E247</f>
        <v>0</v>
      </c>
      <c r="I247" s="7">
        <f>VLOOKUP($F247,AF!$B$43:$M$84,I$9)*$E247</f>
        <v>0</v>
      </c>
      <c r="J247" s="7">
        <f>VLOOKUP($F247,AF!$B$43:$M$84,J$9)*$E247</f>
        <v>0</v>
      </c>
      <c r="K247" s="7">
        <f t="shared" ref="K247:K248" si="540">E247-SUM(G247:J247)</f>
        <v>0</v>
      </c>
      <c r="L247" s="45">
        <f t="shared" si="525"/>
        <v>0</v>
      </c>
      <c r="M247" s="46"/>
      <c r="N247" s="7">
        <v>203</v>
      </c>
      <c r="O247" s="7">
        <f>VLOOKUP($N247,AF!$B$43:$M$84,O$9)*$G247</f>
        <v>0</v>
      </c>
      <c r="P247" s="7">
        <f>VLOOKUP($N247,AF!$B$43:$M$84,P$9)*$G247</f>
        <v>0</v>
      </c>
      <c r="Q247" s="7">
        <f>VLOOKUP($N247,AF!$B$43:$M$84,Q$9)*$H247</f>
        <v>0</v>
      </c>
      <c r="R247" s="7">
        <f>VLOOKUP($N247,AF!$B$43:$M$84,R$9)*$H247</f>
        <v>0</v>
      </c>
      <c r="S247" s="7">
        <f>VLOOKUP($N247,AF!$B$43:$M$84,S$9)*$I247</f>
        <v>0</v>
      </c>
      <c r="T247" s="7">
        <f>VLOOKUP($N247,AF!$B$43:$M$84,T$9)*$I247</f>
        <v>0</v>
      </c>
      <c r="U247" s="7">
        <f>VLOOKUP($N247,AF!$B$43:$M$84,U$9)*$J247</f>
        <v>0</v>
      </c>
      <c r="V247" s="7">
        <f>VLOOKUP($N247,AF!$B$43:$M$84,V$9)*$J247</f>
        <v>0</v>
      </c>
      <c r="W247" s="7">
        <f t="shared" si="526"/>
        <v>0</v>
      </c>
      <c r="X247" s="46"/>
      <c r="Y247" s="7">
        <f t="shared" si="527"/>
        <v>0</v>
      </c>
      <c r="Z247" s="7">
        <f t="shared" si="528"/>
        <v>0</v>
      </c>
      <c r="AA247" s="7">
        <f t="shared" si="529"/>
        <v>0</v>
      </c>
      <c r="AB247" s="45">
        <f t="shared" si="530"/>
        <v>0</v>
      </c>
      <c r="AC247" s="46"/>
      <c r="AD247" s="45">
        <v>302</v>
      </c>
      <c r="AE247" s="7">
        <f>VLOOKUP($AD247,AF!$B$43:$M$84,AE$9)*$O247</f>
        <v>0</v>
      </c>
      <c r="AF247" s="7">
        <f>VLOOKUP($AD247,AF!$B$43:$M$84,AF$9)*$P247</f>
        <v>0</v>
      </c>
      <c r="AG247" s="7">
        <f>VLOOKUP($AD247,AF!$B$43:$M$84,AG$9)*$Q247</f>
        <v>0</v>
      </c>
      <c r="AH247" s="7">
        <f>VLOOKUP($AD247,AF!$B$43:$M$84,AH$9)*$R247</f>
        <v>0</v>
      </c>
      <c r="AI247" s="7">
        <f>VLOOKUP($AD247,AF!$B$43:$M$84,AI$9)*$S247</f>
        <v>0</v>
      </c>
      <c r="AJ247" s="7">
        <f>VLOOKUP($AD247,AF!$B$43:$M$84,AJ$9)*$T247</f>
        <v>0</v>
      </c>
      <c r="AK247" s="7">
        <f>VLOOKUP($AD247,AF!$B$43:$M$84,AK$9)*$U247</f>
        <v>0</v>
      </c>
      <c r="AL247" s="7">
        <f>VLOOKUP($AD247,AF!$B$43:$M$84,AL$9)*$V247</f>
        <v>0</v>
      </c>
      <c r="AM247" s="7">
        <f t="shared" si="531"/>
        <v>0</v>
      </c>
      <c r="AN247" s="46"/>
      <c r="AO247" s="7">
        <f t="shared" si="532"/>
        <v>0</v>
      </c>
      <c r="AP247" s="7">
        <f t="shared" si="533"/>
        <v>0</v>
      </c>
      <c r="AQ247" s="7">
        <f t="shared" si="534"/>
        <v>0</v>
      </c>
      <c r="AR247" s="45">
        <f t="shared" si="535"/>
        <v>0</v>
      </c>
      <c r="AS247" s="46"/>
      <c r="AT247" s="46"/>
    </row>
    <row r="248" spans="1:46" x14ac:dyDescent="0.4">
      <c r="A248" s="20">
        <f t="shared" si="446"/>
        <v>240</v>
      </c>
      <c r="B248" s="6">
        <v>586</v>
      </c>
      <c r="C248" t="s">
        <v>51</v>
      </c>
      <c r="D248" t="s">
        <v>52</v>
      </c>
      <c r="E248" s="15">
        <f>'Form 1 WP'!W224</f>
        <v>0</v>
      </c>
      <c r="F248" s="7">
        <v>101</v>
      </c>
      <c r="G248" s="7">
        <f>VLOOKUP($F248,AF!$B$43:$M$84,G$9)*$E248</f>
        <v>0</v>
      </c>
      <c r="H248" s="7">
        <f>VLOOKUP($F248,AF!$B$43:$M$84,H$9)*$E248</f>
        <v>0</v>
      </c>
      <c r="I248" s="7">
        <f>VLOOKUP($F248,AF!$B$43:$M$84,I$9)*$E248</f>
        <v>0</v>
      </c>
      <c r="J248" s="7">
        <f>VLOOKUP($F248,AF!$B$43:$M$84,J$9)*$E248</f>
        <v>0</v>
      </c>
      <c r="K248" s="7">
        <f t="shared" si="540"/>
        <v>0</v>
      </c>
      <c r="L248" s="45">
        <f t="shared" si="525"/>
        <v>0</v>
      </c>
      <c r="M248" s="46"/>
      <c r="N248" s="7">
        <v>206</v>
      </c>
      <c r="O248" s="7">
        <f>VLOOKUP($N248,AF!$B$43:$M$84,O$9)*$G248</f>
        <v>0</v>
      </c>
      <c r="P248" s="7">
        <f>VLOOKUP($N248,AF!$B$43:$M$84,P$9)*$G248</f>
        <v>0</v>
      </c>
      <c r="Q248" s="7">
        <f>VLOOKUP($N248,AF!$B$43:$M$84,Q$9)*$H248</f>
        <v>0</v>
      </c>
      <c r="R248" s="7">
        <f>VLOOKUP($N248,AF!$B$43:$M$84,R$9)*$H248</f>
        <v>0</v>
      </c>
      <c r="S248" s="7">
        <f>VLOOKUP($N248,AF!$B$43:$M$84,S$9)*$I248</f>
        <v>0</v>
      </c>
      <c r="T248" s="7">
        <f>VLOOKUP($N248,AF!$B$43:$M$84,T$9)*$I248</f>
        <v>0</v>
      </c>
      <c r="U248" s="7">
        <f>VLOOKUP($N248,AF!$B$43:$M$84,U$9)*$J248</f>
        <v>0</v>
      </c>
      <c r="V248" s="7">
        <f>VLOOKUP($N248,AF!$B$43:$M$84,V$9)*$J248</f>
        <v>0</v>
      </c>
      <c r="W248" s="7">
        <f t="shared" si="526"/>
        <v>0</v>
      </c>
      <c r="X248" s="46"/>
      <c r="Y248" s="7">
        <f t="shared" si="527"/>
        <v>0</v>
      </c>
      <c r="Z248" s="7">
        <f t="shared" si="528"/>
        <v>0</v>
      </c>
      <c r="AA248" s="7">
        <f t="shared" si="529"/>
        <v>0</v>
      </c>
      <c r="AB248" s="45">
        <f t="shared" si="530"/>
        <v>0</v>
      </c>
      <c r="AC248" s="46"/>
      <c r="AD248" s="45">
        <v>302</v>
      </c>
      <c r="AE248" s="7">
        <f>VLOOKUP($AD248,AF!$B$43:$M$84,AE$9)*$O248</f>
        <v>0</v>
      </c>
      <c r="AF248" s="7">
        <f>VLOOKUP($AD248,AF!$B$43:$M$84,AF$9)*$P248</f>
        <v>0</v>
      </c>
      <c r="AG248" s="7">
        <f>VLOOKUP($AD248,AF!$B$43:$M$84,AG$9)*$Q248</f>
        <v>0</v>
      </c>
      <c r="AH248" s="7">
        <f>VLOOKUP($AD248,AF!$B$43:$M$84,AH$9)*$R248</f>
        <v>0</v>
      </c>
      <c r="AI248" s="7">
        <f>VLOOKUP($AD248,AF!$B$43:$M$84,AI$9)*$S248</f>
        <v>0</v>
      </c>
      <c r="AJ248" s="7">
        <f>VLOOKUP($AD248,AF!$B$43:$M$84,AJ$9)*$T248</f>
        <v>0</v>
      </c>
      <c r="AK248" s="7">
        <f>VLOOKUP($AD248,AF!$B$43:$M$84,AK$9)*$U248</f>
        <v>0</v>
      </c>
      <c r="AL248" s="7">
        <f>VLOOKUP($AD248,AF!$B$43:$M$84,AL$9)*$V248</f>
        <v>0</v>
      </c>
      <c r="AM248" s="7">
        <f t="shared" si="531"/>
        <v>0</v>
      </c>
      <c r="AN248" s="46"/>
      <c r="AO248" s="7">
        <f t="shared" si="532"/>
        <v>0</v>
      </c>
      <c r="AP248" s="7">
        <f t="shared" si="533"/>
        <v>0</v>
      </c>
      <c r="AQ248" s="7">
        <f t="shared" si="534"/>
        <v>0</v>
      </c>
      <c r="AR248" s="45">
        <f t="shared" si="535"/>
        <v>0</v>
      </c>
      <c r="AS248" s="46"/>
      <c r="AT248" s="46"/>
    </row>
    <row r="249" spans="1:46" x14ac:dyDescent="0.4">
      <c r="A249" s="20">
        <f t="shared" si="446"/>
        <v>241</v>
      </c>
      <c r="B249" s="6">
        <v>587</v>
      </c>
      <c r="C249" t="s">
        <v>312</v>
      </c>
      <c r="D249" t="s">
        <v>313</v>
      </c>
      <c r="E249" s="15">
        <f>'Form 1 WP'!W225</f>
        <v>0</v>
      </c>
      <c r="F249" s="45">
        <v>101</v>
      </c>
      <c r="G249" s="7">
        <f>VLOOKUP($F249,AF!$B$43:$M$84,G$9)*$E249</f>
        <v>0</v>
      </c>
      <c r="H249" s="7">
        <f>VLOOKUP($F249,AF!$B$43:$M$84,H$9)*$E249</f>
        <v>0</v>
      </c>
      <c r="I249" s="7">
        <f>VLOOKUP($F249,AF!$B$43:$M$84,I$9)*$E249</f>
        <v>0</v>
      </c>
      <c r="J249" s="7">
        <f>VLOOKUP($F249,AF!$B$43:$M$84,J$9)*$E249</f>
        <v>0</v>
      </c>
      <c r="K249" s="7">
        <f t="shared" ref="K249:K251" si="541">E249-SUM(G249:J249)</f>
        <v>0</v>
      </c>
      <c r="L249" s="45">
        <f t="shared" si="525"/>
        <v>0</v>
      </c>
      <c r="M249" s="46"/>
      <c r="N249" s="7">
        <v>203</v>
      </c>
      <c r="O249" s="7">
        <f>VLOOKUP($N249,AF!$B$43:$M$84,O$9)*$G249</f>
        <v>0</v>
      </c>
      <c r="P249" s="7">
        <f>VLOOKUP($N249,AF!$B$43:$M$84,P$9)*$G249</f>
        <v>0</v>
      </c>
      <c r="Q249" s="7">
        <f>VLOOKUP($N249,AF!$B$43:$M$84,Q$9)*$H249</f>
        <v>0</v>
      </c>
      <c r="R249" s="7">
        <f>VLOOKUP($N249,AF!$B$43:$M$84,R$9)*$H249</f>
        <v>0</v>
      </c>
      <c r="S249" s="7">
        <f>VLOOKUP($N249,AF!$B$43:$M$84,S$9)*$I249</f>
        <v>0</v>
      </c>
      <c r="T249" s="7">
        <f>VLOOKUP($N249,AF!$B$43:$M$84,T$9)*$I249</f>
        <v>0</v>
      </c>
      <c r="U249" s="7">
        <f>VLOOKUP($N249,AF!$B$43:$M$84,U$9)*$J249</f>
        <v>0</v>
      </c>
      <c r="V249" s="7">
        <f>VLOOKUP($N249,AF!$B$43:$M$84,V$9)*$J249</f>
        <v>0</v>
      </c>
      <c r="W249" s="7">
        <f t="shared" si="526"/>
        <v>0</v>
      </c>
      <c r="X249" s="46"/>
      <c r="Y249" s="7">
        <f t="shared" si="527"/>
        <v>0</v>
      </c>
      <c r="Z249" s="7">
        <f t="shared" si="528"/>
        <v>0</v>
      </c>
      <c r="AA249" s="7">
        <f t="shared" si="529"/>
        <v>0</v>
      </c>
      <c r="AB249" s="45">
        <f t="shared" si="530"/>
        <v>0</v>
      </c>
      <c r="AC249" s="46"/>
      <c r="AD249" s="45">
        <v>302</v>
      </c>
      <c r="AE249" s="7">
        <f>VLOOKUP($AD249,AF!$B$43:$M$84,AE$9)*$O249</f>
        <v>0</v>
      </c>
      <c r="AF249" s="7">
        <f>VLOOKUP($AD249,AF!$B$43:$M$84,AF$9)*$P249</f>
        <v>0</v>
      </c>
      <c r="AG249" s="7">
        <f>VLOOKUP($AD249,AF!$B$43:$M$84,AG$9)*$Q249</f>
        <v>0</v>
      </c>
      <c r="AH249" s="7">
        <f>VLOOKUP($AD249,AF!$B$43:$M$84,AH$9)*$R249</f>
        <v>0</v>
      </c>
      <c r="AI249" s="7">
        <f>VLOOKUP($AD249,AF!$B$43:$M$84,AI$9)*$S249</f>
        <v>0</v>
      </c>
      <c r="AJ249" s="7">
        <f>VLOOKUP($AD249,AF!$B$43:$M$84,AJ$9)*$T249</f>
        <v>0</v>
      </c>
      <c r="AK249" s="7">
        <f>VLOOKUP($AD249,AF!$B$43:$M$84,AK$9)*$U249</f>
        <v>0</v>
      </c>
      <c r="AL249" s="7">
        <f>VLOOKUP($AD249,AF!$B$43:$M$84,AL$9)*$V249</f>
        <v>0</v>
      </c>
      <c r="AM249" s="7">
        <f t="shared" si="531"/>
        <v>0</v>
      </c>
      <c r="AN249" s="46"/>
      <c r="AO249" s="7">
        <f t="shared" si="532"/>
        <v>0</v>
      </c>
      <c r="AP249" s="7">
        <f t="shared" si="533"/>
        <v>0</v>
      </c>
      <c r="AQ249" s="7">
        <f t="shared" si="534"/>
        <v>0</v>
      </c>
      <c r="AR249" s="45">
        <f t="shared" si="535"/>
        <v>0</v>
      </c>
      <c r="AS249" s="46"/>
      <c r="AT249" s="46"/>
    </row>
    <row r="250" spans="1:46" x14ac:dyDescent="0.4">
      <c r="A250" s="20">
        <f t="shared" si="446"/>
        <v>242</v>
      </c>
      <c r="B250" s="6">
        <v>588</v>
      </c>
      <c r="C250" t="s">
        <v>314</v>
      </c>
      <c r="D250" t="s">
        <v>315</v>
      </c>
      <c r="E250" s="15">
        <f>'Form 1 WP'!W226</f>
        <v>0</v>
      </c>
      <c r="F250" s="45">
        <v>101</v>
      </c>
      <c r="G250" s="7">
        <f>VLOOKUP($F250,AF!$B$43:$M$84,G$9)*$E250</f>
        <v>0</v>
      </c>
      <c r="H250" s="7">
        <f>VLOOKUP($F250,AF!$B$43:$M$84,H$9)*$E250</f>
        <v>0</v>
      </c>
      <c r="I250" s="7">
        <f>VLOOKUP($F250,AF!$B$43:$M$84,I$9)*$E250</f>
        <v>0</v>
      </c>
      <c r="J250" s="7">
        <f>VLOOKUP($F250,AF!$B$43:$M$84,J$9)*$E250</f>
        <v>0</v>
      </c>
      <c r="K250" s="7">
        <f t="shared" si="541"/>
        <v>0</v>
      </c>
      <c r="L250" s="45">
        <f t="shared" si="525"/>
        <v>0</v>
      </c>
      <c r="M250" s="46"/>
      <c r="N250" s="7">
        <v>203</v>
      </c>
      <c r="O250" s="7">
        <f>VLOOKUP($N250,AF!$B$43:$M$84,O$9)*$G250</f>
        <v>0</v>
      </c>
      <c r="P250" s="7">
        <f>VLOOKUP($N250,AF!$B$43:$M$84,P$9)*$G250</f>
        <v>0</v>
      </c>
      <c r="Q250" s="7">
        <f>VLOOKUP($N250,AF!$B$43:$M$84,Q$9)*$H250</f>
        <v>0</v>
      </c>
      <c r="R250" s="7">
        <f>VLOOKUP($N250,AF!$B$43:$M$84,R$9)*$H250</f>
        <v>0</v>
      </c>
      <c r="S250" s="7">
        <f>VLOOKUP($N250,AF!$B$43:$M$84,S$9)*$I250</f>
        <v>0</v>
      </c>
      <c r="T250" s="7">
        <f>VLOOKUP($N250,AF!$B$43:$M$84,T$9)*$I250</f>
        <v>0</v>
      </c>
      <c r="U250" s="7">
        <f>VLOOKUP($N250,AF!$B$43:$M$84,U$9)*$J250</f>
        <v>0</v>
      </c>
      <c r="V250" s="7">
        <f>VLOOKUP($N250,AF!$B$43:$M$84,V$9)*$J250</f>
        <v>0</v>
      </c>
      <c r="W250" s="7">
        <f t="shared" si="526"/>
        <v>0</v>
      </c>
      <c r="X250" s="46"/>
      <c r="Y250" s="7">
        <f t="shared" si="527"/>
        <v>0</v>
      </c>
      <c r="Z250" s="7">
        <f t="shared" si="528"/>
        <v>0</v>
      </c>
      <c r="AA250" s="7">
        <f t="shared" si="529"/>
        <v>0</v>
      </c>
      <c r="AB250" s="45">
        <f t="shared" si="530"/>
        <v>0</v>
      </c>
      <c r="AC250" s="46"/>
      <c r="AD250" s="45">
        <v>302</v>
      </c>
      <c r="AE250" s="7">
        <f>VLOOKUP($AD250,AF!$B$43:$M$84,AE$9)*$O250</f>
        <v>0</v>
      </c>
      <c r="AF250" s="7">
        <f>VLOOKUP($AD250,AF!$B$43:$M$84,AF$9)*$P250</f>
        <v>0</v>
      </c>
      <c r="AG250" s="7">
        <f>VLOOKUP($AD250,AF!$B$43:$M$84,AG$9)*$Q250</f>
        <v>0</v>
      </c>
      <c r="AH250" s="7">
        <f>VLOOKUP($AD250,AF!$B$43:$M$84,AH$9)*$R250</f>
        <v>0</v>
      </c>
      <c r="AI250" s="7">
        <f>VLOOKUP($AD250,AF!$B$43:$M$84,AI$9)*$S250</f>
        <v>0</v>
      </c>
      <c r="AJ250" s="7">
        <f>VLOOKUP($AD250,AF!$B$43:$M$84,AJ$9)*$T250</f>
        <v>0</v>
      </c>
      <c r="AK250" s="7">
        <f>VLOOKUP($AD250,AF!$B$43:$M$84,AK$9)*$U250</f>
        <v>0</v>
      </c>
      <c r="AL250" s="7">
        <f>VLOOKUP($AD250,AF!$B$43:$M$84,AL$9)*$V250</f>
        <v>0</v>
      </c>
      <c r="AM250" s="7">
        <f t="shared" si="531"/>
        <v>0</v>
      </c>
      <c r="AN250" s="46"/>
      <c r="AO250" s="7">
        <f t="shared" si="532"/>
        <v>0</v>
      </c>
      <c r="AP250" s="7">
        <f t="shared" si="533"/>
        <v>0</v>
      </c>
      <c r="AQ250" s="7">
        <f t="shared" si="534"/>
        <v>0</v>
      </c>
      <c r="AR250" s="45">
        <f t="shared" si="535"/>
        <v>0</v>
      </c>
      <c r="AS250" s="46"/>
      <c r="AT250" s="46"/>
    </row>
    <row r="251" spans="1:46" x14ac:dyDescent="0.4">
      <c r="A251" s="20">
        <f t="shared" si="446"/>
        <v>243</v>
      </c>
      <c r="B251" s="6">
        <v>589</v>
      </c>
      <c r="C251" t="s">
        <v>61</v>
      </c>
      <c r="D251" t="s">
        <v>316</v>
      </c>
      <c r="E251" s="15">
        <f>'Form 1 WP'!W227</f>
        <v>0</v>
      </c>
      <c r="F251" s="45">
        <v>101</v>
      </c>
      <c r="G251" s="7">
        <f>VLOOKUP($F251,AF!$B$43:$M$84,G$9)*$E251</f>
        <v>0</v>
      </c>
      <c r="H251" s="7">
        <f>VLOOKUP($F251,AF!$B$43:$M$84,H$9)*$E251</f>
        <v>0</v>
      </c>
      <c r="I251" s="7">
        <f>VLOOKUP($F251,AF!$B$43:$M$84,I$9)*$E251</f>
        <v>0</v>
      </c>
      <c r="J251" s="7">
        <f>VLOOKUP($F251,AF!$B$43:$M$84,J$9)*$E251</f>
        <v>0</v>
      </c>
      <c r="K251" s="7">
        <f t="shared" si="541"/>
        <v>0</v>
      </c>
      <c r="L251" s="45">
        <f t="shared" si="525"/>
        <v>0</v>
      </c>
      <c r="M251" s="46"/>
      <c r="N251" s="7">
        <v>203</v>
      </c>
      <c r="O251" s="7">
        <f>VLOOKUP($N251,AF!$B$43:$M$84,O$9)*$G251</f>
        <v>0</v>
      </c>
      <c r="P251" s="7">
        <f>VLOOKUP($N251,AF!$B$43:$M$84,P$9)*$G251</f>
        <v>0</v>
      </c>
      <c r="Q251" s="7">
        <f>VLOOKUP($N251,AF!$B$43:$M$84,Q$9)*$H251</f>
        <v>0</v>
      </c>
      <c r="R251" s="7">
        <f>VLOOKUP($N251,AF!$B$43:$M$84,R$9)*$H251</f>
        <v>0</v>
      </c>
      <c r="S251" s="7">
        <f>VLOOKUP($N251,AF!$B$43:$M$84,S$9)*$I251</f>
        <v>0</v>
      </c>
      <c r="T251" s="7">
        <f>VLOOKUP($N251,AF!$B$43:$M$84,T$9)*$I251</f>
        <v>0</v>
      </c>
      <c r="U251" s="7">
        <f>VLOOKUP($N251,AF!$B$43:$M$84,U$9)*$J251</f>
        <v>0</v>
      </c>
      <c r="V251" s="7">
        <f>VLOOKUP($N251,AF!$B$43:$M$84,V$9)*$J251</f>
        <v>0</v>
      </c>
      <c r="W251" s="7">
        <f t="shared" si="526"/>
        <v>0</v>
      </c>
      <c r="X251" s="46"/>
      <c r="Y251" s="7">
        <f t="shared" si="527"/>
        <v>0</v>
      </c>
      <c r="Z251" s="7">
        <f t="shared" si="528"/>
        <v>0</v>
      </c>
      <c r="AA251" s="7">
        <f t="shared" si="529"/>
        <v>0</v>
      </c>
      <c r="AB251" s="45">
        <f t="shared" si="530"/>
        <v>0</v>
      </c>
      <c r="AC251" s="46"/>
      <c r="AD251" s="45">
        <v>302</v>
      </c>
      <c r="AE251" s="7">
        <f>VLOOKUP($AD251,AF!$B$43:$M$84,AE$9)*$O251</f>
        <v>0</v>
      </c>
      <c r="AF251" s="7">
        <f>VLOOKUP($AD251,AF!$B$43:$M$84,AF$9)*$P251</f>
        <v>0</v>
      </c>
      <c r="AG251" s="7">
        <f>VLOOKUP($AD251,AF!$B$43:$M$84,AG$9)*$Q251</f>
        <v>0</v>
      </c>
      <c r="AH251" s="7">
        <f>VLOOKUP($AD251,AF!$B$43:$M$84,AH$9)*$R251</f>
        <v>0</v>
      </c>
      <c r="AI251" s="7">
        <f>VLOOKUP($AD251,AF!$B$43:$M$84,AI$9)*$S251</f>
        <v>0</v>
      </c>
      <c r="AJ251" s="7">
        <f>VLOOKUP($AD251,AF!$B$43:$M$84,AJ$9)*$T251</f>
        <v>0</v>
      </c>
      <c r="AK251" s="7">
        <f>VLOOKUP($AD251,AF!$B$43:$M$84,AK$9)*$U251</f>
        <v>0</v>
      </c>
      <c r="AL251" s="7">
        <f>VLOOKUP($AD251,AF!$B$43:$M$84,AL$9)*$V251</f>
        <v>0</v>
      </c>
      <c r="AM251" s="7">
        <f t="shared" si="531"/>
        <v>0</v>
      </c>
      <c r="AN251" s="46"/>
      <c r="AO251" s="7">
        <f t="shared" si="532"/>
        <v>0</v>
      </c>
      <c r="AP251" s="7">
        <f t="shared" si="533"/>
        <v>0</v>
      </c>
      <c r="AQ251" s="7">
        <f t="shared" si="534"/>
        <v>0</v>
      </c>
      <c r="AR251" s="45">
        <f t="shared" si="535"/>
        <v>0</v>
      </c>
      <c r="AS251" s="46"/>
      <c r="AT251" s="46"/>
    </row>
    <row r="252" spans="1:46" x14ac:dyDescent="0.4">
      <c r="A252" s="20">
        <f t="shared" si="446"/>
        <v>244</v>
      </c>
      <c r="B252" s="6"/>
      <c r="C252" t="s">
        <v>0</v>
      </c>
      <c r="E252" s="113">
        <f>SUM(E237:E251)</f>
        <v>1330802</v>
      </c>
      <c r="F252" s="45"/>
      <c r="G252" s="113">
        <f>SUM(G237:G251)</f>
        <v>102092.53</v>
      </c>
      <c r="H252" s="113">
        <f>SUM(H237:H251)</f>
        <v>0</v>
      </c>
      <c r="I252" s="113">
        <f>SUM(I237:I251)</f>
        <v>184490.44</v>
      </c>
      <c r="J252" s="113">
        <f>SUM(J237:J251)</f>
        <v>0</v>
      </c>
      <c r="K252" s="113">
        <f>SUM(K237:K251)</f>
        <v>1044219.03</v>
      </c>
      <c r="L252" s="45">
        <f t="shared" si="525"/>
        <v>0</v>
      </c>
      <c r="M252" s="46"/>
      <c r="N252" s="45"/>
      <c r="O252" s="113">
        <f t="shared" ref="O252:W252" si="542">SUM(O237:O251)</f>
        <v>6935.8623538956854</v>
      </c>
      <c r="P252" s="113">
        <f t="shared" si="542"/>
        <v>95156.66764610431</v>
      </c>
      <c r="Q252" s="113">
        <f t="shared" si="542"/>
        <v>0</v>
      </c>
      <c r="R252" s="113">
        <f t="shared" si="542"/>
        <v>0</v>
      </c>
      <c r="S252" s="113">
        <f t="shared" si="542"/>
        <v>184490.44</v>
      </c>
      <c r="T252" s="113">
        <f t="shared" si="542"/>
        <v>0</v>
      </c>
      <c r="U252" s="113">
        <f t="shared" si="542"/>
        <v>0</v>
      </c>
      <c r="V252" s="113">
        <f t="shared" si="542"/>
        <v>0</v>
      </c>
      <c r="W252" s="113">
        <f t="shared" si="542"/>
        <v>1044219.03</v>
      </c>
      <c r="X252" s="46"/>
      <c r="Y252" s="113">
        <f>SUM(Y237:Y251)</f>
        <v>191426.30235389568</v>
      </c>
      <c r="Z252" s="113">
        <f>SUM(Z237:Z251)</f>
        <v>95156.66764610431</v>
      </c>
      <c r="AA252" s="113">
        <f>SUM(AA237:AA251)</f>
        <v>1330802</v>
      </c>
      <c r="AB252" s="45">
        <f t="shared" si="530"/>
        <v>0</v>
      </c>
      <c r="AC252" s="46"/>
      <c r="AD252" s="45"/>
      <c r="AE252" s="113">
        <f t="shared" ref="AE252:AM252" si="543">SUM(AE237:AE251)</f>
        <v>627.69554302755955</v>
      </c>
      <c r="AF252" s="113">
        <f t="shared" si="543"/>
        <v>8611.6784219724395</v>
      </c>
      <c r="AG252" s="113">
        <f t="shared" si="543"/>
        <v>0</v>
      </c>
      <c r="AH252" s="113">
        <f t="shared" si="543"/>
        <v>0</v>
      </c>
      <c r="AI252" s="113">
        <f t="shared" si="543"/>
        <v>16696.384819999999</v>
      </c>
      <c r="AJ252" s="113">
        <f t="shared" si="543"/>
        <v>0</v>
      </c>
      <c r="AK252" s="113">
        <f t="shared" si="543"/>
        <v>0</v>
      </c>
      <c r="AL252" s="113">
        <f t="shared" si="543"/>
        <v>0</v>
      </c>
      <c r="AM252" s="113">
        <f t="shared" si="543"/>
        <v>1304866.2412149999</v>
      </c>
      <c r="AN252" s="46"/>
      <c r="AO252" s="113">
        <f>SUM(AO237:AO251)</f>
        <v>17324.080363027559</v>
      </c>
      <c r="AP252" s="113">
        <f>SUM(AP237:AP251)</f>
        <v>8611.6784219724395</v>
      </c>
      <c r="AQ252" s="113">
        <f>SUM(AQ237:AQ251)</f>
        <v>1330802</v>
      </c>
      <c r="AR252" s="45">
        <f t="shared" si="535"/>
        <v>0</v>
      </c>
      <c r="AS252" s="46"/>
      <c r="AT252" s="46"/>
    </row>
    <row r="253" spans="1:46" x14ac:dyDescent="0.4">
      <c r="A253" s="20">
        <f t="shared" si="446"/>
        <v>245</v>
      </c>
      <c r="E253" s="46"/>
      <c r="F253" s="47"/>
      <c r="G253" s="47"/>
      <c r="H253" s="47"/>
      <c r="I253" s="47"/>
      <c r="J253" s="47"/>
      <c r="K253" s="47"/>
      <c r="L253" s="47"/>
      <c r="M253" s="46"/>
      <c r="N253" s="47"/>
      <c r="O253" s="47"/>
      <c r="P253" s="47"/>
      <c r="Q253" s="47"/>
      <c r="R253" s="47"/>
      <c r="S253" s="47"/>
      <c r="T253" s="47"/>
      <c r="U253" s="47"/>
      <c r="V253" s="47"/>
      <c r="W253" s="47"/>
      <c r="X253" s="46"/>
      <c r="Y253" s="47"/>
      <c r="Z253" s="47"/>
      <c r="AA253" s="47"/>
      <c r="AB253" s="47"/>
      <c r="AC253" s="46"/>
      <c r="AD253" s="47"/>
      <c r="AE253" s="47"/>
      <c r="AF253" s="47"/>
      <c r="AG253" s="47"/>
      <c r="AH253" s="47"/>
      <c r="AI253" s="47"/>
      <c r="AJ253" s="47"/>
      <c r="AK253" s="47"/>
      <c r="AL253" s="47"/>
      <c r="AM253" s="47"/>
      <c r="AN253" s="46"/>
      <c r="AO253" s="47"/>
      <c r="AP253" s="47"/>
      <c r="AQ253" s="47"/>
      <c r="AR253" s="47"/>
      <c r="AS253" s="46"/>
      <c r="AT253" s="46"/>
    </row>
    <row r="254" spans="1:46" x14ac:dyDescent="0.4">
      <c r="A254" s="20">
        <f t="shared" si="446"/>
        <v>246</v>
      </c>
      <c r="B254" s="21" t="s">
        <v>317</v>
      </c>
      <c r="C254" s="21"/>
      <c r="E254" s="46"/>
      <c r="F254" s="47"/>
      <c r="G254" s="47"/>
      <c r="H254" s="47"/>
      <c r="I254" s="47"/>
      <c r="J254" s="47"/>
      <c r="K254" s="47"/>
      <c r="L254" s="47"/>
      <c r="M254" s="46"/>
      <c r="N254" s="47"/>
      <c r="O254" s="47"/>
      <c r="P254" s="47"/>
      <c r="Q254" s="47"/>
      <c r="R254" s="47"/>
      <c r="S254" s="47"/>
      <c r="T254" s="47"/>
      <c r="U254" s="47"/>
      <c r="V254" s="47"/>
      <c r="W254" s="47"/>
      <c r="X254" s="46"/>
      <c r="Y254" s="47"/>
      <c r="Z254" s="47"/>
      <c r="AA254" s="47"/>
      <c r="AB254" s="47"/>
      <c r="AC254" s="46"/>
      <c r="AD254" s="47"/>
      <c r="AE254" s="47"/>
      <c r="AF254" s="47"/>
      <c r="AG254" s="47"/>
      <c r="AH254" s="47"/>
      <c r="AI254" s="47"/>
      <c r="AJ254" s="47"/>
      <c r="AK254" s="47"/>
      <c r="AL254" s="47"/>
      <c r="AM254" s="47"/>
      <c r="AN254" s="46"/>
      <c r="AO254" s="47"/>
      <c r="AP254" s="47"/>
      <c r="AQ254" s="47"/>
      <c r="AR254" s="47"/>
      <c r="AS254" s="46"/>
      <c r="AT254" s="46"/>
    </row>
    <row r="255" spans="1:46" x14ac:dyDescent="0.4">
      <c r="A255" s="20">
        <f t="shared" si="446"/>
        <v>247</v>
      </c>
      <c r="B255" s="6">
        <v>590</v>
      </c>
      <c r="C255" t="s">
        <v>268</v>
      </c>
      <c r="D255" t="s">
        <v>318</v>
      </c>
      <c r="E255" s="15">
        <f>'Form 1 WP'!W230-E256</f>
        <v>0</v>
      </c>
      <c r="F255" s="45">
        <f>+F237</f>
        <v>101</v>
      </c>
      <c r="G255" s="7">
        <f>VLOOKUP($F255,AF!$B$43:$M$84,G$9)*$E255</f>
        <v>0</v>
      </c>
      <c r="H255" s="7">
        <f>VLOOKUP($F255,AF!$B$43:$M$84,H$9)*$E255</f>
        <v>0</v>
      </c>
      <c r="I255" s="7">
        <f>VLOOKUP($F255,AF!$B$43:$M$84,I$9)*$E255</f>
        <v>0</v>
      </c>
      <c r="J255" s="7">
        <f>VLOOKUP($F255,AF!$B$43:$M$84,J$9)*$E255</f>
        <v>0</v>
      </c>
      <c r="K255" s="7">
        <f t="shared" ref="K255" si="544">E255-SUM(G255:J255)</f>
        <v>0</v>
      </c>
      <c r="L255" s="45">
        <f t="shared" ref="L255:L276" si="545">$E255-SUM(G255:K255)</f>
        <v>0</v>
      </c>
      <c r="M255" s="46"/>
      <c r="N255" s="7">
        <v>203</v>
      </c>
      <c r="O255" s="7">
        <f>VLOOKUP($N255,AF!$B$43:$M$84,O$9)*$G255</f>
        <v>0</v>
      </c>
      <c r="P255" s="7">
        <f>VLOOKUP($N255,AF!$B$43:$M$84,P$9)*$G255</f>
        <v>0</v>
      </c>
      <c r="Q255" s="7">
        <f>VLOOKUP($N255,AF!$B$43:$M$84,Q$9)*$H255</f>
        <v>0</v>
      </c>
      <c r="R255" s="7">
        <f>VLOOKUP($N255,AF!$B$43:$M$84,R$9)*$H255</f>
        <v>0</v>
      </c>
      <c r="S255" s="7">
        <f>VLOOKUP($N255,AF!$B$43:$M$84,S$9)*$I255</f>
        <v>0</v>
      </c>
      <c r="T255" s="7">
        <f>VLOOKUP($N255,AF!$B$43:$M$84,T$9)*$I255</f>
        <v>0</v>
      </c>
      <c r="U255" s="7">
        <f>VLOOKUP($N255,AF!$B$43:$M$84,U$9)*$J255</f>
        <v>0</v>
      </c>
      <c r="V255" s="7">
        <f>VLOOKUP($N255,AF!$B$43:$M$84,V$9)*$J255</f>
        <v>0</v>
      </c>
      <c r="W255" s="7">
        <f t="shared" ref="W255:W275" si="546">E255-SUM(O255:V255)</f>
        <v>0</v>
      </c>
      <c r="X255" s="46"/>
      <c r="Y255" s="7">
        <f t="shared" ref="Y255:Y275" si="547">+O255+Q255+S255+U255</f>
        <v>0</v>
      </c>
      <c r="Z255" s="7">
        <f t="shared" ref="Z255:Z275" si="548">+P255+R255+T255+V255</f>
        <v>0</v>
      </c>
      <c r="AA255" s="7">
        <f t="shared" ref="AA255:AA275" si="549">+Z255+Y255+W255</f>
        <v>0</v>
      </c>
      <c r="AB255" s="45">
        <f t="shared" ref="AB255:AB278" si="550">$E255-AA255</f>
        <v>0</v>
      </c>
      <c r="AC255" s="46"/>
      <c r="AD255" s="45">
        <v>301</v>
      </c>
      <c r="AE255" s="7">
        <f>VLOOKUP($AD255,AF!$B$43:$M$84,AE$9)*$O255</f>
        <v>0</v>
      </c>
      <c r="AF255" s="7">
        <f>VLOOKUP($AD255,AF!$B$43:$M$84,AF$9)*$P255</f>
        <v>0</v>
      </c>
      <c r="AG255" s="7">
        <f>VLOOKUP($AD255,AF!$B$43:$M$84,AG$9)*$Q255</f>
        <v>0</v>
      </c>
      <c r="AH255" s="7">
        <f>VLOOKUP($AD255,AF!$B$43:$M$84,AH$9)*$R255</f>
        <v>0</v>
      </c>
      <c r="AI255" s="7">
        <f>VLOOKUP($AD255,AF!$B$43:$M$84,AI$9)*$S255</f>
        <v>0</v>
      </c>
      <c r="AJ255" s="7">
        <f>VLOOKUP($AD255,AF!$B$43:$M$84,AJ$9)*$T255</f>
        <v>0</v>
      </c>
      <c r="AK255" s="7">
        <f>VLOOKUP($AD255,AF!$B$43:$M$84,AK$9)*$U255</f>
        <v>0</v>
      </c>
      <c r="AL255" s="7">
        <f>VLOOKUP($AD255,AF!$B$43:$M$84,AL$9)*$V255</f>
        <v>0</v>
      </c>
      <c r="AM255" s="7">
        <f t="shared" ref="AM255:AM275" si="551">E255-SUM(AE255:AL255)</f>
        <v>0</v>
      </c>
      <c r="AN255" s="46"/>
      <c r="AO255" s="7">
        <f t="shared" ref="AO255:AO275" si="552">+AE255+AG255+AI255+AK255</f>
        <v>0</v>
      </c>
      <c r="AP255" s="7">
        <f t="shared" ref="AP255:AP275" si="553">+AF255+AH255+AJ255+AL255</f>
        <v>0</v>
      </c>
      <c r="AQ255" s="7">
        <f t="shared" ref="AQ255:AQ275" si="554">+AP255+AO255+AM255</f>
        <v>0</v>
      </c>
      <c r="AR255" s="45">
        <f t="shared" ref="AR255:AR278" si="555">$E255-AQ255</f>
        <v>0</v>
      </c>
      <c r="AS255" s="46"/>
      <c r="AT255" s="46"/>
    </row>
    <row r="256" spans="1:46" x14ac:dyDescent="0.4">
      <c r="A256" s="20">
        <f t="shared" si="446"/>
        <v>248</v>
      </c>
      <c r="B256" s="6" t="s">
        <v>632</v>
      </c>
      <c r="C256" s="6" t="s">
        <v>605</v>
      </c>
      <c r="E256" s="15">
        <f>SUM(G256:K256)</f>
        <v>0</v>
      </c>
      <c r="F256" s="45">
        <v>100</v>
      </c>
      <c r="G256" s="114"/>
      <c r="H256" s="114"/>
      <c r="I256" s="114"/>
      <c r="J256" s="114"/>
      <c r="K256" s="114"/>
      <c r="L256" s="45">
        <f t="shared" si="545"/>
        <v>0</v>
      </c>
      <c r="M256" s="46"/>
      <c r="N256" s="7">
        <v>203</v>
      </c>
      <c r="O256" s="7">
        <f>VLOOKUP($N256,AF!$B$43:$M$84,O$9)*$G256</f>
        <v>0</v>
      </c>
      <c r="P256" s="7">
        <f>VLOOKUP($N256,AF!$B$43:$M$84,P$9)*$G256</f>
        <v>0</v>
      </c>
      <c r="Q256" s="7">
        <f>VLOOKUP($N256,AF!$B$43:$M$84,Q$9)*$H256</f>
        <v>0</v>
      </c>
      <c r="R256" s="7">
        <f>VLOOKUP($N256,AF!$B$43:$M$84,R$9)*$H256</f>
        <v>0</v>
      </c>
      <c r="S256" s="7">
        <f>VLOOKUP($N256,AF!$B$43:$M$84,S$9)*$I256</f>
        <v>0</v>
      </c>
      <c r="T256" s="7">
        <f>VLOOKUP($N256,AF!$B$43:$M$84,T$9)*$I256</f>
        <v>0</v>
      </c>
      <c r="U256" s="7">
        <f>VLOOKUP($N256,AF!$B$43:$M$84,U$9)*$J256</f>
        <v>0</v>
      </c>
      <c r="V256" s="7">
        <f>VLOOKUP($N256,AF!$B$43:$M$84,V$9)*$J256</f>
        <v>0</v>
      </c>
      <c r="W256" s="7">
        <f t="shared" si="546"/>
        <v>0</v>
      </c>
      <c r="X256" s="46"/>
      <c r="Y256" s="7">
        <f t="shared" si="547"/>
        <v>0</v>
      </c>
      <c r="Z256" s="7">
        <f t="shared" si="548"/>
        <v>0</v>
      </c>
      <c r="AA256" s="7">
        <f t="shared" si="549"/>
        <v>0</v>
      </c>
      <c r="AB256" s="45">
        <f t="shared" si="550"/>
        <v>0</v>
      </c>
      <c r="AC256" s="46"/>
      <c r="AD256" s="45">
        <v>301</v>
      </c>
      <c r="AE256" s="7">
        <f>VLOOKUP($AD256,AF!$B$43:$M$84,AE$9)*$O256</f>
        <v>0</v>
      </c>
      <c r="AF256" s="7">
        <f>VLOOKUP($AD256,AF!$B$43:$M$84,AF$9)*$P256</f>
        <v>0</v>
      </c>
      <c r="AG256" s="7">
        <f>VLOOKUP($AD256,AF!$B$43:$M$84,AG$9)*$Q256</f>
        <v>0</v>
      </c>
      <c r="AH256" s="7">
        <f>VLOOKUP($AD256,AF!$B$43:$M$84,AH$9)*$R256</f>
        <v>0</v>
      </c>
      <c r="AI256" s="7">
        <f>VLOOKUP($AD256,AF!$B$43:$M$84,AI$9)*$S256</f>
        <v>0</v>
      </c>
      <c r="AJ256" s="7">
        <f>VLOOKUP($AD256,AF!$B$43:$M$84,AJ$9)*$T256</f>
        <v>0</v>
      </c>
      <c r="AK256" s="7">
        <f>VLOOKUP($AD256,AF!$B$43:$M$84,AK$9)*$U256</f>
        <v>0</v>
      </c>
      <c r="AL256" s="7">
        <f>VLOOKUP($AD256,AF!$B$43:$M$84,AL$9)*$V256</f>
        <v>0</v>
      </c>
      <c r="AM256" s="7">
        <f t="shared" si="551"/>
        <v>0</v>
      </c>
      <c r="AN256" s="46"/>
      <c r="AO256" s="7">
        <f t="shared" si="552"/>
        <v>0</v>
      </c>
      <c r="AP256" s="7">
        <f t="shared" si="553"/>
        <v>0</v>
      </c>
      <c r="AQ256" s="7">
        <f t="shared" si="554"/>
        <v>0</v>
      </c>
      <c r="AR256" s="45">
        <f t="shared" si="555"/>
        <v>0</v>
      </c>
      <c r="AS256" s="46"/>
      <c r="AT256" s="46"/>
    </row>
    <row r="257" spans="1:46" x14ac:dyDescent="0.4">
      <c r="A257" s="20">
        <f t="shared" si="446"/>
        <v>249</v>
      </c>
      <c r="B257" s="6">
        <v>591</v>
      </c>
      <c r="C257" t="s">
        <v>270</v>
      </c>
      <c r="D257" t="s">
        <v>319</v>
      </c>
      <c r="E257" s="15">
        <f>'Form 1 WP'!W231-E258</f>
        <v>0</v>
      </c>
      <c r="F257" s="45">
        <f>+F239</f>
        <v>101</v>
      </c>
      <c r="G257" s="7">
        <f>VLOOKUP($F257,AF!$B$43:$M$84,G$9)*$E257</f>
        <v>0</v>
      </c>
      <c r="H257" s="7">
        <f>VLOOKUP($F257,AF!$B$43:$M$84,H$9)*$E257</f>
        <v>0</v>
      </c>
      <c r="I257" s="7">
        <f>VLOOKUP($F257,AF!$B$43:$M$84,I$9)*$E257</f>
        <v>0</v>
      </c>
      <c r="J257" s="7">
        <f>VLOOKUP($F257,AF!$B$43:$M$84,J$9)*$E257</f>
        <v>0</v>
      </c>
      <c r="K257" s="7">
        <f t="shared" ref="K257" si="556">E257-SUM(G257:J257)</f>
        <v>0</v>
      </c>
      <c r="L257" s="45">
        <f t="shared" si="545"/>
        <v>0</v>
      </c>
      <c r="M257" s="46"/>
      <c r="N257" s="7">
        <v>203</v>
      </c>
      <c r="O257" s="7">
        <f>VLOOKUP($N257,AF!$B$43:$M$84,O$9)*$G257</f>
        <v>0</v>
      </c>
      <c r="P257" s="7">
        <f>VLOOKUP($N257,AF!$B$43:$M$84,P$9)*$G257</f>
        <v>0</v>
      </c>
      <c r="Q257" s="7">
        <f>VLOOKUP($N257,AF!$B$43:$M$84,Q$9)*$H257</f>
        <v>0</v>
      </c>
      <c r="R257" s="7">
        <f>VLOOKUP($N257,AF!$B$43:$M$84,R$9)*$H257</f>
        <v>0</v>
      </c>
      <c r="S257" s="7">
        <f>VLOOKUP($N257,AF!$B$43:$M$84,S$9)*$I257</f>
        <v>0</v>
      </c>
      <c r="T257" s="7">
        <f>VLOOKUP($N257,AF!$B$43:$M$84,T$9)*$I257</f>
        <v>0</v>
      </c>
      <c r="U257" s="7">
        <f>VLOOKUP($N257,AF!$B$43:$M$84,U$9)*$J257</f>
        <v>0</v>
      </c>
      <c r="V257" s="7">
        <f>VLOOKUP($N257,AF!$B$43:$M$84,V$9)*$J257</f>
        <v>0</v>
      </c>
      <c r="W257" s="7">
        <f t="shared" si="546"/>
        <v>0</v>
      </c>
      <c r="X257" s="46"/>
      <c r="Y257" s="7">
        <f t="shared" si="547"/>
        <v>0</v>
      </c>
      <c r="Z257" s="7">
        <f t="shared" si="548"/>
        <v>0</v>
      </c>
      <c r="AA257" s="7">
        <f t="shared" si="549"/>
        <v>0</v>
      </c>
      <c r="AB257" s="45">
        <f t="shared" si="550"/>
        <v>0</v>
      </c>
      <c r="AC257" s="46"/>
      <c r="AD257" s="45">
        <v>301</v>
      </c>
      <c r="AE257" s="7">
        <f>VLOOKUP($AD257,AF!$B$43:$M$84,AE$9)*$O257</f>
        <v>0</v>
      </c>
      <c r="AF257" s="7">
        <f>VLOOKUP($AD257,AF!$B$43:$M$84,AF$9)*$P257</f>
        <v>0</v>
      </c>
      <c r="AG257" s="7">
        <f>VLOOKUP($AD257,AF!$B$43:$M$84,AG$9)*$Q257</f>
        <v>0</v>
      </c>
      <c r="AH257" s="7">
        <f>VLOOKUP($AD257,AF!$B$43:$M$84,AH$9)*$R257</f>
        <v>0</v>
      </c>
      <c r="AI257" s="7">
        <f>VLOOKUP($AD257,AF!$B$43:$M$84,AI$9)*$S257</f>
        <v>0</v>
      </c>
      <c r="AJ257" s="7">
        <f>VLOOKUP($AD257,AF!$B$43:$M$84,AJ$9)*$T257</f>
        <v>0</v>
      </c>
      <c r="AK257" s="7">
        <f>VLOOKUP($AD257,AF!$B$43:$M$84,AK$9)*$U257</f>
        <v>0</v>
      </c>
      <c r="AL257" s="7">
        <f>VLOOKUP($AD257,AF!$B$43:$M$84,AL$9)*$V257</f>
        <v>0</v>
      </c>
      <c r="AM257" s="7">
        <f t="shared" si="551"/>
        <v>0</v>
      </c>
      <c r="AN257" s="46"/>
      <c r="AO257" s="7">
        <f t="shared" si="552"/>
        <v>0</v>
      </c>
      <c r="AP257" s="7">
        <f t="shared" si="553"/>
        <v>0</v>
      </c>
      <c r="AQ257" s="7">
        <f t="shared" si="554"/>
        <v>0</v>
      </c>
      <c r="AR257" s="45">
        <f t="shared" si="555"/>
        <v>0</v>
      </c>
      <c r="AS257" s="46"/>
      <c r="AT257" s="46"/>
    </row>
    <row r="258" spans="1:46" x14ac:dyDescent="0.4">
      <c r="A258" s="20">
        <f t="shared" si="446"/>
        <v>250</v>
      </c>
      <c r="B258" s="6" t="s">
        <v>633</v>
      </c>
      <c r="C258" s="6" t="s">
        <v>607</v>
      </c>
      <c r="E258" s="15">
        <f>SUM(G258:K258)</f>
        <v>0</v>
      </c>
      <c r="F258" s="45">
        <v>100</v>
      </c>
      <c r="G258" s="114"/>
      <c r="H258" s="114"/>
      <c r="I258" s="114"/>
      <c r="J258" s="114"/>
      <c r="K258" s="114"/>
      <c r="L258" s="45">
        <f t="shared" si="545"/>
        <v>0</v>
      </c>
      <c r="M258" s="46"/>
      <c r="N258" s="7">
        <v>203</v>
      </c>
      <c r="O258" s="7">
        <f>VLOOKUP($N258,AF!$B$43:$M$84,O$9)*$G258</f>
        <v>0</v>
      </c>
      <c r="P258" s="7">
        <f>VLOOKUP($N258,AF!$B$43:$M$84,P$9)*$G258</f>
        <v>0</v>
      </c>
      <c r="Q258" s="7">
        <f>VLOOKUP($N258,AF!$B$43:$M$84,Q$9)*$H258</f>
        <v>0</v>
      </c>
      <c r="R258" s="7">
        <f>VLOOKUP($N258,AF!$B$43:$M$84,R$9)*$H258</f>
        <v>0</v>
      </c>
      <c r="S258" s="7">
        <f>VLOOKUP($N258,AF!$B$43:$M$84,S$9)*$I258</f>
        <v>0</v>
      </c>
      <c r="T258" s="7">
        <f>VLOOKUP($N258,AF!$B$43:$M$84,T$9)*$I258</f>
        <v>0</v>
      </c>
      <c r="U258" s="7">
        <f>VLOOKUP($N258,AF!$B$43:$M$84,U$9)*$J258</f>
        <v>0</v>
      </c>
      <c r="V258" s="7">
        <f>VLOOKUP($N258,AF!$B$43:$M$84,V$9)*$J258</f>
        <v>0</v>
      </c>
      <c r="W258" s="7">
        <f t="shared" si="546"/>
        <v>0</v>
      </c>
      <c r="X258" s="46"/>
      <c r="Y258" s="7">
        <f t="shared" si="547"/>
        <v>0</v>
      </c>
      <c r="Z258" s="7">
        <f t="shared" si="548"/>
        <v>0</v>
      </c>
      <c r="AA258" s="7">
        <f t="shared" si="549"/>
        <v>0</v>
      </c>
      <c r="AB258" s="45">
        <f t="shared" si="550"/>
        <v>0</v>
      </c>
      <c r="AC258" s="46"/>
      <c r="AD258" s="45">
        <v>301</v>
      </c>
      <c r="AE258" s="7">
        <f>VLOOKUP($AD258,AF!$B$43:$M$84,AE$9)*$O258</f>
        <v>0</v>
      </c>
      <c r="AF258" s="7">
        <f>VLOOKUP($AD258,AF!$B$43:$M$84,AF$9)*$P258</f>
        <v>0</v>
      </c>
      <c r="AG258" s="7">
        <f>VLOOKUP($AD258,AF!$B$43:$M$84,AG$9)*$Q258</f>
        <v>0</v>
      </c>
      <c r="AH258" s="7">
        <f>VLOOKUP($AD258,AF!$B$43:$M$84,AH$9)*$R258</f>
        <v>0</v>
      </c>
      <c r="AI258" s="7">
        <f>VLOOKUP($AD258,AF!$B$43:$M$84,AI$9)*$S258</f>
        <v>0</v>
      </c>
      <c r="AJ258" s="7">
        <f>VLOOKUP($AD258,AF!$B$43:$M$84,AJ$9)*$T258</f>
        <v>0</v>
      </c>
      <c r="AK258" s="7">
        <f>VLOOKUP($AD258,AF!$B$43:$M$84,AK$9)*$U258</f>
        <v>0</v>
      </c>
      <c r="AL258" s="7">
        <f>VLOOKUP($AD258,AF!$B$43:$M$84,AL$9)*$V258</f>
        <v>0</v>
      </c>
      <c r="AM258" s="7">
        <f t="shared" si="551"/>
        <v>0</v>
      </c>
      <c r="AN258" s="46"/>
      <c r="AO258" s="7">
        <f t="shared" si="552"/>
        <v>0</v>
      </c>
      <c r="AP258" s="7">
        <f t="shared" si="553"/>
        <v>0</v>
      </c>
      <c r="AQ258" s="7">
        <f t="shared" si="554"/>
        <v>0</v>
      </c>
      <c r="AR258" s="45">
        <f t="shared" si="555"/>
        <v>0</v>
      </c>
      <c r="AS258" s="46"/>
      <c r="AT258" s="46"/>
    </row>
    <row r="259" spans="1:46" x14ac:dyDescent="0.4">
      <c r="A259" s="20">
        <f t="shared" si="446"/>
        <v>251</v>
      </c>
      <c r="B259" s="6">
        <v>592</v>
      </c>
      <c r="C259" t="s">
        <v>320</v>
      </c>
      <c r="D259" t="s">
        <v>321</v>
      </c>
      <c r="E259" s="15">
        <f>'Form 1 WP'!W232-E260</f>
        <v>-0.27000000001862645</v>
      </c>
      <c r="F259" s="45">
        <f>+F241</f>
        <v>101</v>
      </c>
      <c r="G259" s="7">
        <f>VLOOKUP($F259,AF!$B$43:$M$84,G$9)*$E259</f>
        <v>0</v>
      </c>
      <c r="H259" s="7">
        <f>VLOOKUP($F259,AF!$B$43:$M$84,H$9)*$E259</f>
        <v>0</v>
      </c>
      <c r="I259" s="7">
        <f>VLOOKUP($F259,AF!$B$43:$M$84,I$9)*$E259</f>
        <v>0</v>
      </c>
      <c r="J259" s="7">
        <f>VLOOKUP($F259,AF!$B$43:$M$84,J$9)*$E259</f>
        <v>0</v>
      </c>
      <c r="K259" s="7">
        <f t="shared" ref="K259" si="557">E259-SUM(G259:J259)</f>
        <v>-0.27000000001862645</v>
      </c>
      <c r="L259" s="45">
        <f t="shared" si="545"/>
        <v>0</v>
      </c>
      <c r="M259" s="46"/>
      <c r="N259" s="7">
        <v>203</v>
      </c>
      <c r="O259" s="7">
        <f>VLOOKUP($N259,AF!$B$43:$M$84,O$9)*$G259</f>
        <v>0</v>
      </c>
      <c r="P259" s="7">
        <f>VLOOKUP($N259,AF!$B$43:$M$84,P$9)*$G259</f>
        <v>0</v>
      </c>
      <c r="Q259" s="7">
        <f>VLOOKUP($N259,AF!$B$43:$M$84,Q$9)*$H259</f>
        <v>0</v>
      </c>
      <c r="R259" s="7">
        <f>VLOOKUP($N259,AF!$B$43:$M$84,R$9)*$H259</f>
        <v>0</v>
      </c>
      <c r="S259" s="7">
        <f>VLOOKUP($N259,AF!$B$43:$M$84,S$9)*$I259</f>
        <v>0</v>
      </c>
      <c r="T259" s="7">
        <f>VLOOKUP($N259,AF!$B$43:$M$84,T$9)*$I259</f>
        <v>0</v>
      </c>
      <c r="U259" s="7">
        <f>VLOOKUP($N259,AF!$B$43:$M$84,U$9)*$J259</f>
        <v>0</v>
      </c>
      <c r="V259" s="7">
        <f>VLOOKUP($N259,AF!$B$43:$M$84,V$9)*$J259</f>
        <v>0</v>
      </c>
      <c r="W259" s="7">
        <f t="shared" si="546"/>
        <v>-0.27000000001862645</v>
      </c>
      <c r="X259" s="46"/>
      <c r="Y259" s="7">
        <f t="shared" si="547"/>
        <v>0</v>
      </c>
      <c r="Z259" s="7">
        <f t="shared" si="548"/>
        <v>0</v>
      </c>
      <c r="AA259" s="7">
        <f t="shared" si="549"/>
        <v>-0.27000000001862645</v>
      </c>
      <c r="AB259" s="45">
        <f t="shared" si="550"/>
        <v>0</v>
      </c>
      <c r="AC259" s="46"/>
      <c r="AD259" s="45">
        <v>301</v>
      </c>
      <c r="AE259" s="7">
        <f>VLOOKUP($AD259,AF!$B$43:$M$84,AE$9)*$O259</f>
        <v>0</v>
      </c>
      <c r="AF259" s="7">
        <f>VLOOKUP($AD259,AF!$B$43:$M$84,AF$9)*$P259</f>
        <v>0</v>
      </c>
      <c r="AG259" s="7">
        <f>VLOOKUP($AD259,AF!$B$43:$M$84,AG$9)*$Q259</f>
        <v>0</v>
      </c>
      <c r="AH259" s="7">
        <f>VLOOKUP($AD259,AF!$B$43:$M$84,AH$9)*$R259</f>
        <v>0</v>
      </c>
      <c r="AI259" s="7">
        <f>VLOOKUP($AD259,AF!$B$43:$M$84,AI$9)*$S259</f>
        <v>0</v>
      </c>
      <c r="AJ259" s="7">
        <f>VLOOKUP($AD259,AF!$B$43:$M$84,AJ$9)*$T259</f>
        <v>0</v>
      </c>
      <c r="AK259" s="7">
        <f>VLOOKUP($AD259,AF!$B$43:$M$84,AK$9)*$U259</f>
        <v>0</v>
      </c>
      <c r="AL259" s="7">
        <f>VLOOKUP($AD259,AF!$B$43:$M$84,AL$9)*$V259</f>
        <v>0</v>
      </c>
      <c r="AM259" s="7">
        <f t="shared" si="551"/>
        <v>-0.27000000001862645</v>
      </c>
      <c r="AN259" s="46"/>
      <c r="AO259" s="7">
        <f t="shared" si="552"/>
        <v>0</v>
      </c>
      <c r="AP259" s="7">
        <f t="shared" si="553"/>
        <v>0</v>
      </c>
      <c r="AQ259" s="7">
        <f t="shared" si="554"/>
        <v>-0.27000000001862645</v>
      </c>
      <c r="AR259" s="45">
        <f t="shared" si="555"/>
        <v>0</v>
      </c>
      <c r="AS259" s="46"/>
      <c r="AT259" s="46"/>
    </row>
    <row r="260" spans="1:46" x14ac:dyDescent="0.4">
      <c r="A260" s="20">
        <f t="shared" si="446"/>
        <v>252</v>
      </c>
      <c r="B260" s="6" t="s">
        <v>634</v>
      </c>
      <c r="C260" s="6" t="s">
        <v>635</v>
      </c>
      <c r="E260" s="15">
        <f>SUM(G260:K260)</f>
        <v>1892869.27</v>
      </c>
      <c r="F260" s="45">
        <v>100</v>
      </c>
      <c r="G260" s="114">
        <v>118390.01</v>
      </c>
      <c r="H260" s="114">
        <v>61828.92</v>
      </c>
      <c r="I260" s="114">
        <v>1712650.34</v>
      </c>
      <c r="J260" s="114"/>
      <c r="K260" s="114"/>
      <c r="L260" s="45">
        <f t="shared" si="545"/>
        <v>0</v>
      </c>
      <c r="M260" s="46"/>
      <c r="N260" s="7">
        <v>203</v>
      </c>
      <c r="O260" s="7">
        <f>VLOOKUP($N260,AF!$B$43:$M$84,O$9)*$G260</f>
        <v>8043.0645947978137</v>
      </c>
      <c r="P260" s="7">
        <f>VLOOKUP($N260,AF!$B$43:$M$84,P$9)*$G260</f>
        <v>110346.94540520218</v>
      </c>
      <c r="Q260" s="7">
        <f>VLOOKUP($N260,AF!$B$43:$M$84,Q$9)*$H260</f>
        <v>61828.92</v>
      </c>
      <c r="R260" s="7">
        <f>VLOOKUP($N260,AF!$B$43:$M$84,R$9)*$H260</f>
        <v>0</v>
      </c>
      <c r="S260" s="7">
        <f>VLOOKUP($N260,AF!$B$43:$M$84,S$9)*$I260</f>
        <v>1712650.34</v>
      </c>
      <c r="T260" s="7">
        <f>VLOOKUP($N260,AF!$B$43:$M$84,T$9)*$I260</f>
        <v>0</v>
      </c>
      <c r="U260" s="7">
        <f>VLOOKUP($N260,AF!$B$43:$M$84,U$9)*$J260</f>
        <v>0</v>
      </c>
      <c r="V260" s="7">
        <f>VLOOKUP($N260,AF!$B$43:$M$84,V$9)*$J260</f>
        <v>0</v>
      </c>
      <c r="W260" s="7">
        <f t="shared" si="546"/>
        <v>0</v>
      </c>
      <c r="X260" s="46"/>
      <c r="Y260" s="7">
        <f t="shared" si="547"/>
        <v>1782522.3245947978</v>
      </c>
      <c r="Z260" s="7">
        <f t="shared" si="548"/>
        <v>110346.94540520218</v>
      </c>
      <c r="AA260" s="7">
        <f t="shared" si="549"/>
        <v>1892869.27</v>
      </c>
      <c r="AB260" s="45">
        <f t="shared" si="550"/>
        <v>0</v>
      </c>
      <c r="AC260" s="46"/>
      <c r="AD260" s="45">
        <v>301</v>
      </c>
      <c r="AE260" s="7">
        <f>VLOOKUP($AD260,AF!$B$43:$M$84,AE$9)*$O260</f>
        <v>727.8973458292021</v>
      </c>
      <c r="AF260" s="7">
        <f>VLOOKUP($AD260,AF!$B$43:$M$84,AF$9)*$P260</f>
        <v>9986.3985591707969</v>
      </c>
      <c r="AG260" s="7">
        <f>VLOOKUP($AD260,AF!$B$43:$M$84,AG$9)*$Q260</f>
        <v>5595.5172599999996</v>
      </c>
      <c r="AH260" s="7">
        <f>VLOOKUP($AD260,AF!$B$43:$M$84,AH$9)*$R260</f>
        <v>0</v>
      </c>
      <c r="AI260" s="7">
        <f>VLOOKUP($AD260,AF!$B$43:$M$84,AI$9)*$S260</f>
        <v>154994.85576999999</v>
      </c>
      <c r="AJ260" s="7">
        <f>VLOOKUP($AD260,AF!$B$43:$M$84,AJ$9)*$T260</f>
        <v>0</v>
      </c>
      <c r="AK260" s="7">
        <f>VLOOKUP($AD260,AF!$B$43:$M$84,AK$9)*$U260</f>
        <v>0</v>
      </c>
      <c r="AL260" s="7">
        <f>VLOOKUP($AD260,AF!$B$43:$M$84,AL$9)*$V260</f>
        <v>0</v>
      </c>
      <c r="AM260" s="7">
        <f t="shared" si="551"/>
        <v>1721564.6010650001</v>
      </c>
      <c r="AN260" s="46"/>
      <c r="AO260" s="7">
        <f t="shared" si="552"/>
        <v>161318.27037582919</v>
      </c>
      <c r="AP260" s="7">
        <f t="shared" si="553"/>
        <v>9986.3985591707969</v>
      </c>
      <c r="AQ260" s="7">
        <f t="shared" si="554"/>
        <v>1892869.27</v>
      </c>
      <c r="AR260" s="45">
        <f t="shared" si="555"/>
        <v>0</v>
      </c>
      <c r="AS260" s="46"/>
      <c r="AT260" s="46"/>
    </row>
    <row r="261" spans="1:46" x14ac:dyDescent="0.4">
      <c r="A261" s="20">
        <f t="shared" si="446"/>
        <v>253</v>
      </c>
      <c r="B261" s="6">
        <v>592.20000000000005</v>
      </c>
      <c r="C261" s="6" t="s">
        <v>381</v>
      </c>
      <c r="D261" t="s">
        <v>1063</v>
      </c>
      <c r="E261" s="15">
        <f>'Form 1 WP'!W233-E262</f>
        <v>0</v>
      </c>
      <c r="F261" s="45">
        <f>+F243</f>
        <v>101</v>
      </c>
      <c r="G261" s="7">
        <f>VLOOKUP($F261,AF!$B$43:$M$84,G$9)*$E261</f>
        <v>0</v>
      </c>
      <c r="H261" s="7">
        <f>VLOOKUP($F261,AF!$B$43:$M$84,H$9)*$E261</f>
        <v>0</v>
      </c>
      <c r="I261" s="7">
        <f>VLOOKUP($F261,AF!$B$43:$M$84,I$9)*$E261</f>
        <v>0</v>
      </c>
      <c r="J261" s="7">
        <f>VLOOKUP($F261,AF!$B$43:$M$84,J$9)*$E261</f>
        <v>0</v>
      </c>
      <c r="K261" s="7">
        <f t="shared" ref="K261" si="558">E261-SUM(G261:J261)</f>
        <v>0</v>
      </c>
      <c r="L261" s="45">
        <f t="shared" ref="L261:L262" si="559">$E261-SUM(G261:K261)</f>
        <v>0</v>
      </c>
      <c r="M261" s="46"/>
      <c r="N261" s="7">
        <v>203</v>
      </c>
      <c r="O261" s="7">
        <f>VLOOKUP($N261,AF!$B$43:$M$84,O$9)*$G261</f>
        <v>0</v>
      </c>
      <c r="P261" s="7">
        <f>VLOOKUP($N261,AF!$B$43:$M$84,P$9)*$G261</f>
        <v>0</v>
      </c>
      <c r="Q261" s="7">
        <f>VLOOKUP($N261,AF!$B$43:$M$84,Q$9)*$H261</f>
        <v>0</v>
      </c>
      <c r="R261" s="7">
        <f>VLOOKUP($N261,AF!$B$43:$M$84,R$9)*$H261</f>
        <v>0</v>
      </c>
      <c r="S261" s="7">
        <f>VLOOKUP($N261,AF!$B$43:$M$84,S$9)*$I261</f>
        <v>0</v>
      </c>
      <c r="T261" s="7">
        <f>VLOOKUP($N261,AF!$B$43:$M$84,T$9)*$I261</f>
        <v>0</v>
      </c>
      <c r="U261" s="7">
        <f>VLOOKUP($N261,AF!$B$43:$M$84,U$9)*$J261</f>
        <v>0</v>
      </c>
      <c r="V261" s="7">
        <f>VLOOKUP($N261,AF!$B$43:$M$84,V$9)*$J261</f>
        <v>0</v>
      </c>
      <c r="W261" s="7">
        <f t="shared" ref="W261:W262" si="560">E261-SUM(O261:V261)</f>
        <v>0</v>
      </c>
      <c r="X261" s="46"/>
      <c r="Y261" s="7">
        <f t="shared" ref="Y261:Y262" si="561">+O261+Q261+S261+U261</f>
        <v>0</v>
      </c>
      <c r="Z261" s="7">
        <f t="shared" ref="Z261:Z262" si="562">+P261+R261+T261+V261</f>
        <v>0</v>
      </c>
      <c r="AA261" s="7">
        <f t="shared" ref="AA261:AA262" si="563">+Z261+Y261+W261</f>
        <v>0</v>
      </c>
      <c r="AB261" s="45">
        <f t="shared" ref="AB261:AB262" si="564">$E261-AA261</f>
        <v>0</v>
      </c>
      <c r="AC261" s="46"/>
      <c r="AD261" s="45">
        <v>301</v>
      </c>
      <c r="AE261" s="7">
        <f>VLOOKUP($AD261,AF!$B$43:$M$84,AE$9)*$O261</f>
        <v>0</v>
      </c>
      <c r="AF261" s="7">
        <f>VLOOKUP($AD261,AF!$B$43:$M$84,AF$9)*$P261</f>
        <v>0</v>
      </c>
      <c r="AG261" s="7">
        <f>VLOOKUP($AD261,AF!$B$43:$M$84,AG$9)*$Q261</f>
        <v>0</v>
      </c>
      <c r="AH261" s="7">
        <f>VLOOKUP($AD261,AF!$B$43:$M$84,AH$9)*$R261</f>
        <v>0</v>
      </c>
      <c r="AI261" s="7">
        <f>VLOOKUP($AD261,AF!$B$43:$M$84,AI$9)*$S261</f>
        <v>0</v>
      </c>
      <c r="AJ261" s="7">
        <f>VLOOKUP($AD261,AF!$B$43:$M$84,AJ$9)*$T261</f>
        <v>0</v>
      </c>
      <c r="AK261" s="7">
        <f>VLOOKUP($AD261,AF!$B$43:$M$84,AK$9)*$U261</f>
        <v>0</v>
      </c>
      <c r="AL261" s="7">
        <f>VLOOKUP($AD261,AF!$B$43:$M$84,AL$9)*$V261</f>
        <v>0</v>
      </c>
      <c r="AM261" s="7">
        <f t="shared" ref="AM261:AM262" si="565">E261-SUM(AE261:AL261)</f>
        <v>0</v>
      </c>
      <c r="AN261" s="46"/>
      <c r="AO261" s="7">
        <f t="shared" ref="AO261:AO262" si="566">+AE261+AG261+AI261+AK261</f>
        <v>0</v>
      </c>
      <c r="AP261" s="7">
        <f t="shared" ref="AP261:AP262" si="567">+AF261+AH261+AJ261+AL261</f>
        <v>0</v>
      </c>
      <c r="AQ261" s="7">
        <f t="shared" ref="AQ261:AQ262" si="568">+AP261+AO261+AM261</f>
        <v>0</v>
      </c>
      <c r="AR261" s="45"/>
      <c r="AS261" s="46"/>
      <c r="AT261" s="46"/>
    </row>
    <row r="262" spans="1:46" x14ac:dyDescent="0.4">
      <c r="A262" s="20">
        <f t="shared" si="446"/>
        <v>254</v>
      </c>
      <c r="B262" s="6" t="s">
        <v>1062</v>
      </c>
      <c r="C262" s="6" t="s">
        <v>609</v>
      </c>
      <c r="E262" s="15">
        <f>SUM(G262:K262)</f>
        <v>0</v>
      </c>
      <c r="F262" s="45">
        <v>100</v>
      </c>
      <c r="G262" s="114"/>
      <c r="H262" s="114"/>
      <c r="I262" s="114"/>
      <c r="J262" s="114"/>
      <c r="K262" s="114"/>
      <c r="L262" s="45">
        <f t="shared" si="559"/>
        <v>0</v>
      </c>
      <c r="M262" s="46"/>
      <c r="N262" s="7">
        <v>203</v>
      </c>
      <c r="O262" s="7">
        <f>VLOOKUP($N262,AF!$B$43:$M$84,O$9)*$G262</f>
        <v>0</v>
      </c>
      <c r="P262" s="7">
        <f>VLOOKUP($N262,AF!$B$43:$M$84,P$9)*$G262</f>
        <v>0</v>
      </c>
      <c r="Q262" s="7">
        <f>VLOOKUP($N262,AF!$B$43:$M$84,Q$9)*$H262</f>
        <v>0</v>
      </c>
      <c r="R262" s="7">
        <f>VLOOKUP($N262,AF!$B$43:$M$84,R$9)*$H262</f>
        <v>0</v>
      </c>
      <c r="S262" s="7">
        <f>VLOOKUP($N262,AF!$B$43:$M$84,S$9)*$I262</f>
        <v>0</v>
      </c>
      <c r="T262" s="7">
        <f>VLOOKUP($N262,AF!$B$43:$M$84,T$9)*$I262</f>
        <v>0</v>
      </c>
      <c r="U262" s="7">
        <f>VLOOKUP($N262,AF!$B$43:$M$84,U$9)*$J262</f>
        <v>0</v>
      </c>
      <c r="V262" s="7">
        <f>VLOOKUP($N262,AF!$B$43:$M$84,V$9)*$J262</f>
        <v>0</v>
      </c>
      <c r="W262" s="7">
        <f t="shared" si="560"/>
        <v>0</v>
      </c>
      <c r="X262" s="46"/>
      <c r="Y262" s="7">
        <f t="shared" si="561"/>
        <v>0</v>
      </c>
      <c r="Z262" s="7">
        <f t="shared" si="562"/>
        <v>0</v>
      </c>
      <c r="AA262" s="7">
        <f t="shared" si="563"/>
        <v>0</v>
      </c>
      <c r="AB262" s="45">
        <f t="shared" si="564"/>
        <v>0</v>
      </c>
      <c r="AC262" s="46"/>
      <c r="AD262" s="45">
        <v>301</v>
      </c>
      <c r="AE262" s="7">
        <f>VLOOKUP($AD262,AF!$B$43:$M$84,AE$9)*$O262</f>
        <v>0</v>
      </c>
      <c r="AF262" s="7">
        <f>VLOOKUP($AD262,AF!$B$43:$M$84,AF$9)*$P262</f>
        <v>0</v>
      </c>
      <c r="AG262" s="7">
        <f>VLOOKUP($AD262,AF!$B$43:$M$84,AG$9)*$Q262</f>
        <v>0</v>
      </c>
      <c r="AH262" s="7">
        <f>VLOOKUP($AD262,AF!$B$43:$M$84,AH$9)*$R262</f>
        <v>0</v>
      </c>
      <c r="AI262" s="7">
        <f>VLOOKUP($AD262,AF!$B$43:$M$84,AI$9)*$S262</f>
        <v>0</v>
      </c>
      <c r="AJ262" s="7">
        <f>VLOOKUP($AD262,AF!$B$43:$M$84,AJ$9)*$T262</f>
        <v>0</v>
      </c>
      <c r="AK262" s="7">
        <f>VLOOKUP($AD262,AF!$B$43:$M$84,AK$9)*$U262</f>
        <v>0</v>
      </c>
      <c r="AL262" s="7">
        <f>VLOOKUP($AD262,AF!$B$43:$M$84,AL$9)*$V262</f>
        <v>0</v>
      </c>
      <c r="AM262" s="7">
        <f t="shared" si="565"/>
        <v>0</v>
      </c>
      <c r="AN262" s="46"/>
      <c r="AO262" s="7">
        <f t="shared" si="566"/>
        <v>0</v>
      </c>
      <c r="AP262" s="7">
        <f t="shared" si="567"/>
        <v>0</v>
      </c>
      <c r="AQ262" s="7">
        <f t="shared" si="568"/>
        <v>0</v>
      </c>
      <c r="AR262" s="45"/>
      <c r="AS262" s="46"/>
      <c r="AT262" s="46"/>
    </row>
    <row r="263" spans="1:46" x14ac:dyDescent="0.4">
      <c r="A263" s="20">
        <f t="shared" si="446"/>
        <v>255</v>
      </c>
      <c r="B263" s="6">
        <v>592.29999999999995</v>
      </c>
      <c r="C263" s="6" t="s">
        <v>382</v>
      </c>
      <c r="D263" t="s">
        <v>1075</v>
      </c>
      <c r="E263" s="15">
        <f>'Form 1 WP'!W234-E264</f>
        <v>0</v>
      </c>
      <c r="F263" s="45">
        <f t="shared" ref="F263" si="569">+F245</f>
        <v>101</v>
      </c>
      <c r="G263" s="7">
        <f>VLOOKUP($F263,AF!$B$43:$M$84,G$9)*$E263</f>
        <v>0</v>
      </c>
      <c r="H263" s="7">
        <f>VLOOKUP($F263,AF!$B$43:$M$84,H$9)*$E263</f>
        <v>0</v>
      </c>
      <c r="I263" s="7">
        <f>VLOOKUP($F263,AF!$B$43:$M$84,I$9)*$E263</f>
        <v>0</v>
      </c>
      <c r="J263" s="7">
        <f>VLOOKUP($F263,AF!$B$43:$M$84,J$9)*$E263</f>
        <v>0</v>
      </c>
      <c r="K263" s="7">
        <f t="shared" ref="K263" si="570">E263-SUM(G263:J263)</f>
        <v>0</v>
      </c>
      <c r="L263" s="45">
        <f t="shared" ref="L263:L266" si="571">$E263-SUM(G263:K263)</f>
        <v>0</v>
      </c>
      <c r="M263" s="46"/>
      <c r="N263" s="7">
        <v>203</v>
      </c>
      <c r="O263" s="7">
        <f>VLOOKUP($N263,AF!$B$43:$M$84,O$9)*$G263</f>
        <v>0</v>
      </c>
      <c r="P263" s="7">
        <f>VLOOKUP($N263,AF!$B$43:$M$84,P$9)*$G263</f>
        <v>0</v>
      </c>
      <c r="Q263" s="7">
        <f>VLOOKUP($N263,AF!$B$43:$M$84,Q$9)*$H263</f>
        <v>0</v>
      </c>
      <c r="R263" s="7">
        <f>VLOOKUP($N263,AF!$B$43:$M$84,R$9)*$H263</f>
        <v>0</v>
      </c>
      <c r="S263" s="7">
        <f>VLOOKUP($N263,AF!$B$43:$M$84,S$9)*$I263</f>
        <v>0</v>
      </c>
      <c r="T263" s="7">
        <f>VLOOKUP($N263,AF!$B$43:$M$84,T$9)*$I263</f>
        <v>0</v>
      </c>
      <c r="U263" s="7">
        <f>VLOOKUP($N263,AF!$B$43:$M$84,U$9)*$J263</f>
        <v>0</v>
      </c>
      <c r="V263" s="7">
        <f>VLOOKUP($N263,AF!$B$43:$M$84,V$9)*$J263</f>
        <v>0</v>
      </c>
      <c r="W263" s="7">
        <f t="shared" ref="W263:W266" si="572">E263-SUM(O263:V263)</f>
        <v>0</v>
      </c>
      <c r="X263" s="46"/>
      <c r="Y263" s="7">
        <f t="shared" ref="Y263:Y266" si="573">+O263+Q263+S263+U263</f>
        <v>0</v>
      </c>
      <c r="Z263" s="7">
        <f t="shared" ref="Z263:Z266" si="574">+P263+R263+T263+V263</f>
        <v>0</v>
      </c>
      <c r="AA263" s="7">
        <f t="shared" ref="AA263:AA266" si="575">+Z263+Y263+W263</f>
        <v>0</v>
      </c>
      <c r="AB263" s="45">
        <f t="shared" ref="AB263:AB266" si="576">$E263-AA263</f>
        <v>0</v>
      </c>
      <c r="AC263" s="46"/>
      <c r="AD263" s="45">
        <v>301</v>
      </c>
      <c r="AE263" s="7">
        <f>VLOOKUP($AD263,AF!$B$43:$M$84,AE$9)*$O263</f>
        <v>0</v>
      </c>
      <c r="AF263" s="7">
        <f>VLOOKUP($AD263,AF!$B$43:$M$84,AF$9)*$P263</f>
        <v>0</v>
      </c>
      <c r="AG263" s="7">
        <f>VLOOKUP($AD263,AF!$B$43:$M$84,AG$9)*$Q263</f>
        <v>0</v>
      </c>
      <c r="AH263" s="7">
        <f>VLOOKUP($AD263,AF!$B$43:$M$84,AH$9)*$R263</f>
        <v>0</v>
      </c>
      <c r="AI263" s="7">
        <f>VLOOKUP($AD263,AF!$B$43:$M$84,AI$9)*$S263</f>
        <v>0</v>
      </c>
      <c r="AJ263" s="7">
        <f>VLOOKUP($AD263,AF!$B$43:$M$84,AJ$9)*$T263</f>
        <v>0</v>
      </c>
      <c r="AK263" s="7">
        <f>VLOOKUP($AD263,AF!$B$43:$M$84,AK$9)*$U263</f>
        <v>0</v>
      </c>
      <c r="AL263" s="7">
        <f>VLOOKUP($AD263,AF!$B$43:$M$84,AL$9)*$V263</f>
        <v>0</v>
      </c>
      <c r="AM263" s="7">
        <f t="shared" ref="AM263:AM266" si="577">E263-SUM(AE263:AL263)</f>
        <v>0</v>
      </c>
      <c r="AN263" s="46"/>
      <c r="AO263" s="7">
        <f t="shared" ref="AO263:AO266" si="578">+AE263+AG263+AI263+AK263</f>
        <v>0</v>
      </c>
      <c r="AP263" s="7">
        <f t="shared" ref="AP263:AP266" si="579">+AF263+AH263+AJ263+AL263</f>
        <v>0</v>
      </c>
      <c r="AQ263" s="7">
        <f t="shared" ref="AQ263:AQ266" si="580">+AP263+AO263+AM263</f>
        <v>0</v>
      </c>
      <c r="AR263" s="45"/>
      <c r="AS263" s="46"/>
      <c r="AT263" s="46"/>
    </row>
    <row r="264" spans="1:46" x14ac:dyDescent="0.4">
      <c r="A264" s="20">
        <f t="shared" si="446"/>
        <v>256</v>
      </c>
      <c r="B264" s="6" t="s">
        <v>1073</v>
      </c>
      <c r="C264" s="6" t="s">
        <v>611</v>
      </c>
      <c r="E264" s="15">
        <f t="shared" ref="E264" si="581">SUM(G264:K264)</f>
        <v>0</v>
      </c>
      <c r="F264" s="45">
        <v>100</v>
      </c>
      <c r="G264" s="114"/>
      <c r="H264" s="114"/>
      <c r="I264" s="114"/>
      <c r="J264" s="114"/>
      <c r="K264" s="114"/>
      <c r="L264" s="45">
        <f t="shared" si="571"/>
        <v>0</v>
      </c>
      <c r="M264" s="46"/>
      <c r="N264" s="7">
        <v>203</v>
      </c>
      <c r="O264" s="7">
        <f>VLOOKUP($N264,AF!$B$43:$M$84,O$9)*$G264</f>
        <v>0</v>
      </c>
      <c r="P264" s="7">
        <f>VLOOKUP($N264,AF!$B$43:$M$84,P$9)*$G264</f>
        <v>0</v>
      </c>
      <c r="Q264" s="7">
        <f>VLOOKUP($N264,AF!$B$43:$M$84,Q$9)*$H264</f>
        <v>0</v>
      </c>
      <c r="R264" s="7">
        <f>VLOOKUP($N264,AF!$B$43:$M$84,R$9)*$H264</f>
        <v>0</v>
      </c>
      <c r="S264" s="7">
        <f>VLOOKUP($N264,AF!$B$43:$M$84,S$9)*$I264</f>
        <v>0</v>
      </c>
      <c r="T264" s="7">
        <f>VLOOKUP($N264,AF!$B$43:$M$84,T$9)*$I264</f>
        <v>0</v>
      </c>
      <c r="U264" s="7">
        <f>VLOOKUP($N264,AF!$B$43:$M$84,U$9)*$J264</f>
        <v>0</v>
      </c>
      <c r="V264" s="7">
        <f>VLOOKUP($N264,AF!$B$43:$M$84,V$9)*$J264</f>
        <v>0</v>
      </c>
      <c r="W264" s="7">
        <f t="shared" si="572"/>
        <v>0</v>
      </c>
      <c r="X264" s="46"/>
      <c r="Y264" s="7">
        <f t="shared" si="573"/>
        <v>0</v>
      </c>
      <c r="Z264" s="7">
        <f t="shared" si="574"/>
        <v>0</v>
      </c>
      <c r="AA264" s="7">
        <f t="shared" si="575"/>
        <v>0</v>
      </c>
      <c r="AB264" s="45">
        <f t="shared" si="576"/>
        <v>0</v>
      </c>
      <c r="AC264" s="46"/>
      <c r="AD264" s="45">
        <v>301</v>
      </c>
      <c r="AE264" s="7">
        <f>VLOOKUP($AD264,AF!$B$43:$M$84,AE$9)*$O264</f>
        <v>0</v>
      </c>
      <c r="AF264" s="7">
        <f>VLOOKUP($AD264,AF!$B$43:$M$84,AF$9)*$P264</f>
        <v>0</v>
      </c>
      <c r="AG264" s="7">
        <f>VLOOKUP($AD264,AF!$B$43:$M$84,AG$9)*$Q264</f>
        <v>0</v>
      </c>
      <c r="AH264" s="7">
        <f>VLOOKUP($AD264,AF!$B$43:$M$84,AH$9)*$R264</f>
        <v>0</v>
      </c>
      <c r="AI264" s="7">
        <f>VLOOKUP($AD264,AF!$B$43:$M$84,AI$9)*$S264</f>
        <v>0</v>
      </c>
      <c r="AJ264" s="7">
        <f>VLOOKUP($AD264,AF!$B$43:$M$84,AJ$9)*$T264</f>
        <v>0</v>
      </c>
      <c r="AK264" s="7">
        <f>VLOOKUP($AD264,AF!$B$43:$M$84,AK$9)*$U264</f>
        <v>0</v>
      </c>
      <c r="AL264" s="7">
        <f>VLOOKUP($AD264,AF!$B$43:$M$84,AL$9)*$V264</f>
        <v>0</v>
      </c>
      <c r="AM264" s="7">
        <f t="shared" si="577"/>
        <v>0</v>
      </c>
      <c r="AN264" s="46"/>
      <c r="AO264" s="7">
        <f t="shared" si="578"/>
        <v>0</v>
      </c>
      <c r="AP264" s="7">
        <f t="shared" si="579"/>
        <v>0</v>
      </c>
      <c r="AQ264" s="7">
        <f t="shared" si="580"/>
        <v>0</v>
      </c>
      <c r="AR264" s="45"/>
      <c r="AS264" s="46"/>
      <c r="AT264" s="46"/>
    </row>
    <row r="265" spans="1:46" x14ac:dyDescent="0.4">
      <c r="A265" s="20">
        <f t="shared" si="446"/>
        <v>257</v>
      </c>
      <c r="B265" s="6">
        <v>592.4</v>
      </c>
      <c r="C265" s="6" t="s">
        <v>383</v>
      </c>
      <c r="D265" t="s">
        <v>1076</v>
      </c>
      <c r="E265" s="15">
        <f>'Form 1 WP'!W235-E266</f>
        <v>0</v>
      </c>
      <c r="F265" s="45">
        <f t="shared" ref="F265" si="582">+F247</f>
        <v>101</v>
      </c>
      <c r="G265" s="7">
        <f>VLOOKUP($F265,AF!$B$43:$M$84,G$9)*$E265</f>
        <v>0</v>
      </c>
      <c r="H265" s="7">
        <f>VLOOKUP($F265,AF!$B$43:$M$84,H$9)*$E265</f>
        <v>0</v>
      </c>
      <c r="I265" s="7">
        <f>VLOOKUP($F265,AF!$B$43:$M$84,I$9)*$E265</f>
        <v>0</v>
      </c>
      <c r="J265" s="7">
        <f>VLOOKUP($F265,AF!$B$43:$M$84,J$9)*$E265</f>
        <v>0</v>
      </c>
      <c r="K265" s="7">
        <f t="shared" ref="K265" si="583">E265-SUM(G265:J265)</f>
        <v>0</v>
      </c>
      <c r="L265" s="45">
        <f t="shared" si="571"/>
        <v>0</v>
      </c>
      <c r="M265" s="46"/>
      <c r="N265" s="7">
        <v>203</v>
      </c>
      <c r="O265" s="7">
        <f>VLOOKUP($N265,AF!$B$43:$M$84,O$9)*$G265</f>
        <v>0</v>
      </c>
      <c r="P265" s="7">
        <f>VLOOKUP($N265,AF!$B$43:$M$84,P$9)*$G265</f>
        <v>0</v>
      </c>
      <c r="Q265" s="7">
        <f>VLOOKUP($N265,AF!$B$43:$M$84,Q$9)*$H265</f>
        <v>0</v>
      </c>
      <c r="R265" s="7">
        <f>VLOOKUP($N265,AF!$B$43:$M$84,R$9)*$H265</f>
        <v>0</v>
      </c>
      <c r="S265" s="7">
        <f>VLOOKUP($N265,AF!$B$43:$M$84,S$9)*$I265</f>
        <v>0</v>
      </c>
      <c r="T265" s="7">
        <f>VLOOKUP($N265,AF!$B$43:$M$84,T$9)*$I265</f>
        <v>0</v>
      </c>
      <c r="U265" s="7">
        <f>VLOOKUP($N265,AF!$B$43:$M$84,U$9)*$J265</f>
        <v>0</v>
      </c>
      <c r="V265" s="7">
        <f>VLOOKUP($N265,AF!$B$43:$M$84,V$9)*$J265</f>
        <v>0</v>
      </c>
      <c r="W265" s="7">
        <f t="shared" si="572"/>
        <v>0</v>
      </c>
      <c r="X265" s="46"/>
      <c r="Y265" s="7">
        <f t="shared" si="573"/>
        <v>0</v>
      </c>
      <c r="Z265" s="7">
        <f t="shared" si="574"/>
        <v>0</v>
      </c>
      <c r="AA265" s="7">
        <f t="shared" si="575"/>
        <v>0</v>
      </c>
      <c r="AB265" s="45">
        <f t="shared" si="576"/>
        <v>0</v>
      </c>
      <c r="AC265" s="46"/>
      <c r="AD265" s="45">
        <v>301</v>
      </c>
      <c r="AE265" s="7">
        <f>VLOOKUP($AD265,AF!$B$43:$M$84,AE$9)*$O265</f>
        <v>0</v>
      </c>
      <c r="AF265" s="7">
        <f>VLOOKUP($AD265,AF!$B$43:$M$84,AF$9)*$P265</f>
        <v>0</v>
      </c>
      <c r="AG265" s="7">
        <f>VLOOKUP($AD265,AF!$B$43:$M$84,AG$9)*$Q265</f>
        <v>0</v>
      </c>
      <c r="AH265" s="7">
        <f>VLOOKUP($AD265,AF!$B$43:$M$84,AH$9)*$R265</f>
        <v>0</v>
      </c>
      <c r="AI265" s="7">
        <f>VLOOKUP($AD265,AF!$B$43:$M$84,AI$9)*$S265</f>
        <v>0</v>
      </c>
      <c r="AJ265" s="7">
        <f>VLOOKUP($AD265,AF!$B$43:$M$84,AJ$9)*$T265</f>
        <v>0</v>
      </c>
      <c r="AK265" s="7">
        <f>VLOOKUP($AD265,AF!$B$43:$M$84,AK$9)*$U265</f>
        <v>0</v>
      </c>
      <c r="AL265" s="7">
        <f>VLOOKUP($AD265,AF!$B$43:$M$84,AL$9)*$V265</f>
        <v>0</v>
      </c>
      <c r="AM265" s="7">
        <f t="shared" si="577"/>
        <v>0</v>
      </c>
      <c r="AN265" s="46"/>
      <c r="AO265" s="7">
        <f t="shared" si="578"/>
        <v>0</v>
      </c>
      <c r="AP265" s="7">
        <f t="shared" si="579"/>
        <v>0</v>
      </c>
      <c r="AQ265" s="7">
        <f t="shared" si="580"/>
        <v>0</v>
      </c>
      <c r="AR265" s="45"/>
      <c r="AS265" s="46"/>
      <c r="AT265" s="46"/>
    </row>
    <row r="266" spans="1:46" x14ac:dyDescent="0.4">
      <c r="A266" s="20">
        <f t="shared" si="446"/>
        <v>258</v>
      </c>
      <c r="B266" s="6" t="s">
        <v>1074</v>
      </c>
      <c r="C266" s="6" t="s">
        <v>613</v>
      </c>
      <c r="E266" s="15">
        <f>SUM(G266:K266)</f>
        <v>0</v>
      </c>
      <c r="F266" s="45">
        <v>100</v>
      </c>
      <c r="G266" s="114"/>
      <c r="H266" s="114"/>
      <c r="I266" s="114"/>
      <c r="J266" s="114"/>
      <c r="K266" s="114"/>
      <c r="L266" s="45">
        <f t="shared" si="571"/>
        <v>0</v>
      </c>
      <c r="M266" s="46"/>
      <c r="N266" s="7">
        <v>203</v>
      </c>
      <c r="O266" s="7">
        <f>VLOOKUP($N266,AF!$B$43:$M$84,O$9)*$G266</f>
        <v>0</v>
      </c>
      <c r="P266" s="7">
        <f>VLOOKUP($N266,AF!$B$43:$M$84,P$9)*$G266</f>
        <v>0</v>
      </c>
      <c r="Q266" s="7">
        <f>VLOOKUP($N266,AF!$B$43:$M$84,Q$9)*$H266</f>
        <v>0</v>
      </c>
      <c r="R266" s="7">
        <f>VLOOKUP($N266,AF!$B$43:$M$84,R$9)*$H266</f>
        <v>0</v>
      </c>
      <c r="S266" s="7">
        <f>VLOOKUP($N266,AF!$B$43:$M$84,S$9)*$I266</f>
        <v>0</v>
      </c>
      <c r="T266" s="7">
        <f>VLOOKUP($N266,AF!$B$43:$M$84,T$9)*$I266</f>
        <v>0</v>
      </c>
      <c r="U266" s="7">
        <f>VLOOKUP($N266,AF!$B$43:$M$84,U$9)*$J266</f>
        <v>0</v>
      </c>
      <c r="V266" s="7">
        <f>VLOOKUP($N266,AF!$B$43:$M$84,V$9)*$J266</f>
        <v>0</v>
      </c>
      <c r="W266" s="7">
        <f t="shared" si="572"/>
        <v>0</v>
      </c>
      <c r="X266" s="46"/>
      <c r="Y266" s="7">
        <f t="shared" si="573"/>
        <v>0</v>
      </c>
      <c r="Z266" s="7">
        <f t="shared" si="574"/>
        <v>0</v>
      </c>
      <c r="AA266" s="7">
        <f t="shared" si="575"/>
        <v>0</v>
      </c>
      <c r="AB266" s="45">
        <f t="shared" si="576"/>
        <v>0</v>
      </c>
      <c r="AC266" s="46"/>
      <c r="AD266" s="45">
        <v>301</v>
      </c>
      <c r="AE266" s="7">
        <f>VLOOKUP($AD266,AF!$B$43:$M$84,AE$9)*$O266</f>
        <v>0</v>
      </c>
      <c r="AF266" s="7">
        <f>VLOOKUP($AD266,AF!$B$43:$M$84,AF$9)*$P266</f>
        <v>0</v>
      </c>
      <c r="AG266" s="7">
        <f>VLOOKUP($AD266,AF!$B$43:$M$84,AG$9)*$Q266</f>
        <v>0</v>
      </c>
      <c r="AH266" s="7">
        <f>VLOOKUP($AD266,AF!$B$43:$M$84,AH$9)*$R266</f>
        <v>0</v>
      </c>
      <c r="AI266" s="7">
        <f>VLOOKUP($AD266,AF!$B$43:$M$84,AI$9)*$S266</f>
        <v>0</v>
      </c>
      <c r="AJ266" s="7">
        <f>VLOOKUP($AD266,AF!$B$43:$M$84,AJ$9)*$T266</f>
        <v>0</v>
      </c>
      <c r="AK266" s="7">
        <f>VLOOKUP($AD266,AF!$B$43:$M$84,AK$9)*$U266</f>
        <v>0</v>
      </c>
      <c r="AL266" s="7">
        <f>VLOOKUP($AD266,AF!$B$43:$M$84,AL$9)*$V266</f>
        <v>0</v>
      </c>
      <c r="AM266" s="7">
        <f t="shared" si="577"/>
        <v>0</v>
      </c>
      <c r="AN266" s="46"/>
      <c r="AO266" s="7">
        <f t="shared" si="578"/>
        <v>0</v>
      </c>
      <c r="AP266" s="7">
        <f t="shared" si="579"/>
        <v>0</v>
      </c>
      <c r="AQ266" s="7">
        <f t="shared" si="580"/>
        <v>0</v>
      </c>
      <c r="AR266" s="45"/>
      <c r="AS266" s="46"/>
      <c r="AT266" s="46"/>
    </row>
    <row r="267" spans="1:46" x14ac:dyDescent="0.4">
      <c r="A267" s="20">
        <f t="shared" si="446"/>
        <v>259</v>
      </c>
      <c r="B267" s="6">
        <v>593</v>
      </c>
      <c r="C267" t="s">
        <v>322</v>
      </c>
      <c r="D267" t="s">
        <v>323</v>
      </c>
      <c r="E267" s="15">
        <f>'Form 1 WP'!W236-E268</f>
        <v>0</v>
      </c>
      <c r="F267" s="45">
        <f>+F243</f>
        <v>101</v>
      </c>
      <c r="G267" s="7">
        <f>VLOOKUP($F267,AF!$B$43:$M$84,G$9)*$E267</f>
        <v>0</v>
      </c>
      <c r="H267" s="7">
        <f>VLOOKUP($F267,AF!$B$43:$M$84,H$9)*$E267</f>
        <v>0</v>
      </c>
      <c r="I267" s="7">
        <f>VLOOKUP($F267,AF!$B$43:$M$84,I$9)*$E267</f>
        <v>0</v>
      </c>
      <c r="J267" s="7">
        <f>VLOOKUP($F267,AF!$B$43:$M$84,J$9)*$E267</f>
        <v>0</v>
      </c>
      <c r="K267" s="7">
        <f t="shared" ref="K267" si="584">E267-SUM(G267:J267)</f>
        <v>0</v>
      </c>
      <c r="L267" s="45">
        <f t="shared" si="545"/>
        <v>0</v>
      </c>
      <c r="M267" s="46"/>
      <c r="N267" s="7">
        <v>203</v>
      </c>
      <c r="O267" s="7">
        <f>VLOOKUP($N267,AF!$B$43:$M$84,O$9)*$G267</f>
        <v>0</v>
      </c>
      <c r="P267" s="7">
        <f>VLOOKUP($N267,AF!$B$43:$M$84,P$9)*$G267</f>
        <v>0</v>
      </c>
      <c r="Q267" s="7">
        <f>VLOOKUP($N267,AF!$B$43:$M$84,Q$9)*$H267</f>
        <v>0</v>
      </c>
      <c r="R267" s="7">
        <f>VLOOKUP($N267,AF!$B$43:$M$84,R$9)*$H267</f>
        <v>0</v>
      </c>
      <c r="S267" s="7">
        <f>VLOOKUP($N267,AF!$B$43:$M$84,S$9)*$I267</f>
        <v>0</v>
      </c>
      <c r="T267" s="7">
        <f>VLOOKUP($N267,AF!$B$43:$M$84,T$9)*$I267</f>
        <v>0</v>
      </c>
      <c r="U267" s="7">
        <f>VLOOKUP($N267,AF!$B$43:$M$84,U$9)*$J267</f>
        <v>0</v>
      </c>
      <c r="V267" s="7">
        <f>VLOOKUP($N267,AF!$B$43:$M$84,V$9)*$J267</f>
        <v>0</v>
      </c>
      <c r="W267" s="7">
        <f t="shared" si="546"/>
        <v>0</v>
      </c>
      <c r="X267" s="46"/>
      <c r="Y267" s="7">
        <f t="shared" si="547"/>
        <v>0</v>
      </c>
      <c r="Z267" s="7">
        <f t="shared" si="548"/>
        <v>0</v>
      </c>
      <c r="AA267" s="7">
        <f t="shared" si="549"/>
        <v>0</v>
      </c>
      <c r="AB267" s="45">
        <f t="shared" si="550"/>
        <v>0</v>
      </c>
      <c r="AC267" s="46"/>
      <c r="AD267" s="45">
        <v>302</v>
      </c>
      <c r="AE267" s="7">
        <f>VLOOKUP($AD267,AF!$B$43:$M$84,AE$9)*$O267</f>
        <v>0</v>
      </c>
      <c r="AF267" s="7">
        <f>VLOOKUP($AD267,AF!$B$43:$M$84,AF$9)*$P267</f>
        <v>0</v>
      </c>
      <c r="AG267" s="7">
        <f>VLOOKUP($AD267,AF!$B$43:$M$84,AG$9)*$Q267</f>
        <v>0</v>
      </c>
      <c r="AH267" s="7">
        <f>VLOOKUP($AD267,AF!$B$43:$M$84,AH$9)*$R267</f>
        <v>0</v>
      </c>
      <c r="AI267" s="7">
        <f>VLOOKUP($AD267,AF!$B$43:$M$84,AI$9)*$S267</f>
        <v>0</v>
      </c>
      <c r="AJ267" s="7">
        <f>VLOOKUP($AD267,AF!$B$43:$M$84,AJ$9)*$T267</f>
        <v>0</v>
      </c>
      <c r="AK267" s="7">
        <f>VLOOKUP($AD267,AF!$B$43:$M$84,AK$9)*$U267</f>
        <v>0</v>
      </c>
      <c r="AL267" s="7">
        <f>VLOOKUP($AD267,AF!$B$43:$M$84,AL$9)*$V267</f>
        <v>0</v>
      </c>
      <c r="AM267" s="7">
        <f t="shared" si="551"/>
        <v>0</v>
      </c>
      <c r="AN267" s="46"/>
      <c r="AO267" s="7">
        <f t="shared" si="552"/>
        <v>0</v>
      </c>
      <c r="AP267" s="7">
        <f t="shared" si="553"/>
        <v>0</v>
      </c>
      <c r="AQ267" s="7">
        <f t="shared" si="554"/>
        <v>0</v>
      </c>
      <c r="AR267" s="45">
        <f t="shared" si="555"/>
        <v>0</v>
      </c>
      <c r="AS267" s="46"/>
      <c r="AT267" s="46"/>
    </row>
    <row r="268" spans="1:46" x14ac:dyDescent="0.4">
      <c r="A268" s="20">
        <f t="shared" si="446"/>
        <v>260</v>
      </c>
      <c r="B268" s="6" t="s">
        <v>636</v>
      </c>
      <c r="C268" s="6" t="s">
        <v>637</v>
      </c>
      <c r="E268" s="15">
        <f>SUM(G268:K268)</f>
        <v>0</v>
      </c>
      <c r="F268" s="45">
        <v>100</v>
      </c>
      <c r="G268" s="114"/>
      <c r="H268" s="114"/>
      <c r="I268" s="114"/>
      <c r="J268" s="114"/>
      <c r="K268" s="114"/>
      <c r="L268" s="45">
        <f t="shared" si="545"/>
        <v>0</v>
      </c>
      <c r="M268" s="46"/>
      <c r="N268" s="7">
        <v>203</v>
      </c>
      <c r="O268" s="7">
        <f>VLOOKUP($N268,AF!$B$43:$M$84,O$9)*$G268</f>
        <v>0</v>
      </c>
      <c r="P268" s="7">
        <f>VLOOKUP($N268,AF!$B$43:$M$84,P$9)*$G268</f>
        <v>0</v>
      </c>
      <c r="Q268" s="7">
        <f>VLOOKUP($N268,AF!$B$43:$M$84,Q$9)*$H268</f>
        <v>0</v>
      </c>
      <c r="R268" s="7">
        <f>VLOOKUP($N268,AF!$B$43:$M$84,R$9)*$H268</f>
        <v>0</v>
      </c>
      <c r="S268" s="7">
        <f>VLOOKUP($N268,AF!$B$43:$M$84,S$9)*$I268</f>
        <v>0</v>
      </c>
      <c r="T268" s="7">
        <f>VLOOKUP($N268,AF!$B$43:$M$84,T$9)*$I268</f>
        <v>0</v>
      </c>
      <c r="U268" s="7">
        <f>VLOOKUP($N268,AF!$B$43:$M$84,U$9)*$J268</f>
        <v>0</v>
      </c>
      <c r="V268" s="7">
        <f>VLOOKUP($N268,AF!$B$43:$M$84,V$9)*$J268</f>
        <v>0</v>
      </c>
      <c r="W268" s="7">
        <f t="shared" si="546"/>
        <v>0</v>
      </c>
      <c r="X268" s="46"/>
      <c r="Y268" s="7">
        <f t="shared" si="547"/>
        <v>0</v>
      </c>
      <c r="Z268" s="7">
        <f t="shared" si="548"/>
        <v>0</v>
      </c>
      <c r="AA268" s="7">
        <f t="shared" si="549"/>
        <v>0</v>
      </c>
      <c r="AB268" s="45">
        <f t="shared" si="550"/>
        <v>0</v>
      </c>
      <c r="AC268" s="46"/>
      <c r="AD268" s="45">
        <v>302</v>
      </c>
      <c r="AE268" s="7">
        <f>VLOOKUP($AD268,AF!$B$43:$M$84,AE$9)*$O268</f>
        <v>0</v>
      </c>
      <c r="AF268" s="7">
        <f>VLOOKUP($AD268,AF!$B$43:$M$84,AF$9)*$P268</f>
        <v>0</v>
      </c>
      <c r="AG268" s="7">
        <f>VLOOKUP($AD268,AF!$B$43:$M$84,AG$9)*$Q268</f>
        <v>0</v>
      </c>
      <c r="AH268" s="7">
        <f>VLOOKUP($AD268,AF!$B$43:$M$84,AH$9)*$R268</f>
        <v>0</v>
      </c>
      <c r="AI268" s="7">
        <f>VLOOKUP($AD268,AF!$B$43:$M$84,AI$9)*$S268</f>
        <v>0</v>
      </c>
      <c r="AJ268" s="7">
        <f>VLOOKUP($AD268,AF!$B$43:$M$84,AJ$9)*$T268</f>
        <v>0</v>
      </c>
      <c r="AK268" s="7">
        <f>VLOOKUP($AD268,AF!$B$43:$M$84,AK$9)*$U268</f>
        <v>0</v>
      </c>
      <c r="AL268" s="7">
        <f>VLOOKUP($AD268,AF!$B$43:$M$84,AL$9)*$V268</f>
        <v>0</v>
      </c>
      <c r="AM268" s="7">
        <f t="shared" si="551"/>
        <v>0</v>
      </c>
      <c r="AN268" s="46"/>
      <c r="AO268" s="7">
        <f t="shared" si="552"/>
        <v>0</v>
      </c>
      <c r="AP268" s="7">
        <f t="shared" si="553"/>
        <v>0</v>
      </c>
      <c r="AQ268" s="7">
        <f t="shared" si="554"/>
        <v>0</v>
      </c>
      <c r="AR268" s="45">
        <f t="shared" si="555"/>
        <v>0</v>
      </c>
      <c r="AS268" s="46"/>
      <c r="AT268" s="46"/>
    </row>
    <row r="269" spans="1:46" x14ac:dyDescent="0.4">
      <c r="A269" s="20">
        <f t="shared" si="446"/>
        <v>261</v>
      </c>
      <c r="B269" s="6">
        <v>594</v>
      </c>
      <c r="C269" t="s">
        <v>298</v>
      </c>
      <c r="D269" t="s">
        <v>324</v>
      </c>
      <c r="E269" s="15">
        <f>'Form 1 WP'!W237-E270</f>
        <v>0</v>
      </c>
      <c r="F269" s="45">
        <f>+F245</f>
        <v>101</v>
      </c>
      <c r="G269" s="7">
        <f>VLOOKUP($F269,AF!$B$43:$M$84,G$9)*$E269</f>
        <v>0</v>
      </c>
      <c r="H269" s="7">
        <f>VLOOKUP($F269,AF!$B$43:$M$84,H$9)*$E269</f>
        <v>0</v>
      </c>
      <c r="I269" s="7">
        <f>VLOOKUP($F269,AF!$B$43:$M$84,I$9)*$E269</f>
        <v>0</v>
      </c>
      <c r="J269" s="7">
        <f>VLOOKUP($F269,AF!$B$43:$M$84,J$9)*$E269</f>
        <v>0</v>
      </c>
      <c r="K269" s="7">
        <f t="shared" ref="K269" si="585">E269-SUM(G269:J269)</f>
        <v>0</v>
      </c>
      <c r="L269" s="45">
        <f t="shared" si="545"/>
        <v>0</v>
      </c>
      <c r="M269" s="46"/>
      <c r="N269" s="7">
        <v>203</v>
      </c>
      <c r="O269" s="7">
        <f>VLOOKUP($N269,AF!$B$43:$M$84,O$9)*$G269</f>
        <v>0</v>
      </c>
      <c r="P269" s="7">
        <f>VLOOKUP($N269,AF!$B$43:$M$84,P$9)*$G269</f>
        <v>0</v>
      </c>
      <c r="Q269" s="7">
        <f>VLOOKUP($N269,AF!$B$43:$M$84,Q$9)*$H269</f>
        <v>0</v>
      </c>
      <c r="R269" s="7">
        <f>VLOOKUP($N269,AF!$B$43:$M$84,R$9)*$H269</f>
        <v>0</v>
      </c>
      <c r="S269" s="7">
        <f>VLOOKUP($N269,AF!$B$43:$M$84,S$9)*$I269</f>
        <v>0</v>
      </c>
      <c r="T269" s="7">
        <f>VLOOKUP($N269,AF!$B$43:$M$84,T$9)*$I269</f>
        <v>0</v>
      </c>
      <c r="U269" s="7">
        <f>VLOOKUP($N269,AF!$B$43:$M$84,U$9)*$J269</f>
        <v>0</v>
      </c>
      <c r="V269" s="7">
        <f>VLOOKUP($N269,AF!$B$43:$M$84,V$9)*$J269</f>
        <v>0</v>
      </c>
      <c r="W269" s="7">
        <f t="shared" si="546"/>
        <v>0</v>
      </c>
      <c r="X269" s="46"/>
      <c r="Y269" s="7">
        <f t="shared" si="547"/>
        <v>0</v>
      </c>
      <c r="Z269" s="7">
        <f t="shared" si="548"/>
        <v>0</v>
      </c>
      <c r="AA269" s="7">
        <f t="shared" si="549"/>
        <v>0</v>
      </c>
      <c r="AB269" s="45">
        <f t="shared" si="550"/>
        <v>0</v>
      </c>
      <c r="AC269" s="46"/>
      <c r="AD269" s="45">
        <v>302</v>
      </c>
      <c r="AE269" s="7">
        <f>VLOOKUP($AD269,AF!$B$43:$M$84,AE$9)*$O269</f>
        <v>0</v>
      </c>
      <c r="AF269" s="7">
        <f>VLOOKUP($AD269,AF!$B$43:$M$84,AF$9)*$P269</f>
        <v>0</v>
      </c>
      <c r="AG269" s="7">
        <f>VLOOKUP($AD269,AF!$B$43:$M$84,AG$9)*$Q269</f>
        <v>0</v>
      </c>
      <c r="AH269" s="7">
        <f>VLOOKUP($AD269,AF!$B$43:$M$84,AH$9)*$R269</f>
        <v>0</v>
      </c>
      <c r="AI269" s="7">
        <f>VLOOKUP($AD269,AF!$B$43:$M$84,AI$9)*$S269</f>
        <v>0</v>
      </c>
      <c r="AJ269" s="7">
        <f>VLOOKUP($AD269,AF!$B$43:$M$84,AJ$9)*$T269</f>
        <v>0</v>
      </c>
      <c r="AK269" s="7">
        <f>VLOOKUP($AD269,AF!$B$43:$M$84,AK$9)*$U269</f>
        <v>0</v>
      </c>
      <c r="AL269" s="7">
        <f>VLOOKUP($AD269,AF!$B$43:$M$84,AL$9)*$V269</f>
        <v>0</v>
      </c>
      <c r="AM269" s="7">
        <f t="shared" si="551"/>
        <v>0</v>
      </c>
      <c r="AN269" s="46"/>
      <c r="AO269" s="7">
        <f t="shared" si="552"/>
        <v>0</v>
      </c>
      <c r="AP269" s="7">
        <f t="shared" si="553"/>
        <v>0</v>
      </c>
      <c r="AQ269" s="7">
        <f t="shared" si="554"/>
        <v>0</v>
      </c>
      <c r="AR269" s="45">
        <f t="shared" si="555"/>
        <v>0</v>
      </c>
      <c r="AS269" s="46"/>
      <c r="AT269" s="46"/>
    </row>
    <row r="270" spans="1:46" x14ac:dyDescent="0.4">
      <c r="A270" s="20">
        <f t="shared" si="446"/>
        <v>262</v>
      </c>
      <c r="B270" s="6" t="s">
        <v>638</v>
      </c>
      <c r="C270" s="6" t="s">
        <v>619</v>
      </c>
      <c r="E270" s="15">
        <f>SUM(G270:K270)</f>
        <v>0</v>
      </c>
      <c r="F270" s="45">
        <v>100</v>
      </c>
      <c r="G270" s="114"/>
      <c r="H270" s="114"/>
      <c r="I270" s="114"/>
      <c r="J270" s="114"/>
      <c r="K270" s="114"/>
      <c r="L270" s="45">
        <f t="shared" si="545"/>
        <v>0</v>
      </c>
      <c r="M270" s="46"/>
      <c r="N270" s="7">
        <v>203</v>
      </c>
      <c r="O270" s="7">
        <f>VLOOKUP($N270,AF!$B$43:$M$84,O$9)*$G270</f>
        <v>0</v>
      </c>
      <c r="P270" s="7">
        <f>VLOOKUP($N270,AF!$B$43:$M$84,P$9)*$G270</f>
        <v>0</v>
      </c>
      <c r="Q270" s="7">
        <f>VLOOKUP($N270,AF!$B$43:$M$84,Q$9)*$H270</f>
        <v>0</v>
      </c>
      <c r="R270" s="7">
        <f>VLOOKUP($N270,AF!$B$43:$M$84,R$9)*$H270</f>
        <v>0</v>
      </c>
      <c r="S270" s="7">
        <f>VLOOKUP($N270,AF!$B$43:$M$84,S$9)*$I270</f>
        <v>0</v>
      </c>
      <c r="T270" s="7">
        <f>VLOOKUP($N270,AF!$B$43:$M$84,T$9)*$I270</f>
        <v>0</v>
      </c>
      <c r="U270" s="7">
        <f>VLOOKUP($N270,AF!$B$43:$M$84,U$9)*$J270</f>
        <v>0</v>
      </c>
      <c r="V270" s="7">
        <f>VLOOKUP($N270,AF!$B$43:$M$84,V$9)*$J270</f>
        <v>0</v>
      </c>
      <c r="W270" s="7">
        <f t="shared" si="546"/>
        <v>0</v>
      </c>
      <c r="X270" s="46"/>
      <c r="Y270" s="7">
        <f t="shared" si="547"/>
        <v>0</v>
      </c>
      <c r="Z270" s="7">
        <f t="shared" si="548"/>
        <v>0</v>
      </c>
      <c r="AA270" s="7">
        <f t="shared" si="549"/>
        <v>0</v>
      </c>
      <c r="AB270" s="45">
        <f t="shared" si="550"/>
        <v>0</v>
      </c>
      <c r="AC270" s="46"/>
      <c r="AD270" s="45">
        <v>302</v>
      </c>
      <c r="AE270" s="7">
        <f>VLOOKUP($AD270,AF!$B$43:$M$84,AE$9)*$O270</f>
        <v>0</v>
      </c>
      <c r="AF270" s="7">
        <f>VLOOKUP($AD270,AF!$B$43:$M$84,AF$9)*$P270</f>
        <v>0</v>
      </c>
      <c r="AG270" s="7">
        <f>VLOOKUP($AD270,AF!$B$43:$M$84,AG$9)*$Q270</f>
        <v>0</v>
      </c>
      <c r="AH270" s="7">
        <f>VLOOKUP($AD270,AF!$B$43:$M$84,AH$9)*$R270</f>
        <v>0</v>
      </c>
      <c r="AI270" s="7">
        <f>VLOOKUP($AD270,AF!$B$43:$M$84,AI$9)*$S270</f>
        <v>0</v>
      </c>
      <c r="AJ270" s="7">
        <f>VLOOKUP($AD270,AF!$B$43:$M$84,AJ$9)*$T270</f>
        <v>0</v>
      </c>
      <c r="AK270" s="7">
        <f>VLOOKUP($AD270,AF!$B$43:$M$84,AK$9)*$U270</f>
        <v>0</v>
      </c>
      <c r="AL270" s="7">
        <f>VLOOKUP($AD270,AF!$B$43:$M$84,AL$9)*$V270</f>
        <v>0</v>
      </c>
      <c r="AM270" s="7">
        <f t="shared" si="551"/>
        <v>0</v>
      </c>
      <c r="AN270" s="46"/>
      <c r="AO270" s="7">
        <f t="shared" si="552"/>
        <v>0</v>
      </c>
      <c r="AP270" s="7">
        <f t="shared" si="553"/>
        <v>0</v>
      </c>
      <c r="AQ270" s="7">
        <f t="shared" si="554"/>
        <v>0</v>
      </c>
      <c r="AR270" s="45">
        <f t="shared" si="555"/>
        <v>0</v>
      </c>
      <c r="AS270" s="46"/>
      <c r="AT270" s="46"/>
    </row>
    <row r="271" spans="1:46" x14ac:dyDescent="0.4">
      <c r="A271" s="20">
        <f t="shared" si="446"/>
        <v>263</v>
      </c>
      <c r="B271" s="6">
        <v>595</v>
      </c>
      <c r="C271" t="s">
        <v>325</v>
      </c>
      <c r="D271" t="s">
        <v>326</v>
      </c>
      <c r="E271" s="15">
        <f>'Form 1 WP'!W238-E272</f>
        <v>0</v>
      </c>
      <c r="F271" s="45">
        <f>+F247</f>
        <v>101</v>
      </c>
      <c r="G271" s="7">
        <f>VLOOKUP($F271,AF!$B$43:$M$84,G$9)*$E271</f>
        <v>0</v>
      </c>
      <c r="H271" s="7">
        <f>VLOOKUP($F271,AF!$B$43:$M$84,H$9)*$E271</f>
        <v>0</v>
      </c>
      <c r="I271" s="7">
        <f>VLOOKUP($F271,AF!$B$43:$M$84,I$9)*$E271</f>
        <v>0</v>
      </c>
      <c r="J271" s="7">
        <f>VLOOKUP($F271,AF!$B$43:$M$84,J$9)*$E271</f>
        <v>0</v>
      </c>
      <c r="K271" s="7">
        <f t="shared" ref="K271" si="586">E271-SUM(G271:J271)</f>
        <v>0</v>
      </c>
      <c r="L271" s="45">
        <f t="shared" si="545"/>
        <v>0</v>
      </c>
      <c r="M271" s="46"/>
      <c r="N271" s="7">
        <v>203</v>
      </c>
      <c r="O271" s="7">
        <f>VLOOKUP($N271,AF!$B$43:$M$84,O$9)*$G271</f>
        <v>0</v>
      </c>
      <c r="P271" s="7">
        <f>VLOOKUP($N271,AF!$B$43:$M$84,P$9)*$G271</f>
        <v>0</v>
      </c>
      <c r="Q271" s="7">
        <f>VLOOKUP($N271,AF!$B$43:$M$84,Q$9)*$H271</f>
        <v>0</v>
      </c>
      <c r="R271" s="7">
        <f>VLOOKUP($N271,AF!$B$43:$M$84,R$9)*$H271</f>
        <v>0</v>
      </c>
      <c r="S271" s="7">
        <f>VLOOKUP($N271,AF!$B$43:$M$84,S$9)*$I271</f>
        <v>0</v>
      </c>
      <c r="T271" s="7">
        <f>VLOOKUP($N271,AF!$B$43:$M$84,T$9)*$I271</f>
        <v>0</v>
      </c>
      <c r="U271" s="7">
        <f>VLOOKUP($N271,AF!$B$43:$M$84,U$9)*$J271</f>
        <v>0</v>
      </c>
      <c r="V271" s="7">
        <f>VLOOKUP($N271,AF!$B$43:$M$84,V$9)*$J271</f>
        <v>0</v>
      </c>
      <c r="W271" s="7">
        <f t="shared" si="546"/>
        <v>0</v>
      </c>
      <c r="X271" s="46"/>
      <c r="Y271" s="7">
        <f t="shared" si="547"/>
        <v>0</v>
      </c>
      <c r="Z271" s="7">
        <f t="shared" si="548"/>
        <v>0</v>
      </c>
      <c r="AA271" s="7">
        <f t="shared" si="549"/>
        <v>0</v>
      </c>
      <c r="AB271" s="45">
        <f t="shared" si="550"/>
        <v>0</v>
      </c>
      <c r="AC271" s="46"/>
      <c r="AD271" s="45">
        <v>302</v>
      </c>
      <c r="AE271" s="7">
        <f>VLOOKUP($AD271,AF!$B$43:$M$84,AE$9)*$O271</f>
        <v>0</v>
      </c>
      <c r="AF271" s="7">
        <f>VLOOKUP($AD271,AF!$B$43:$M$84,AF$9)*$P271</f>
        <v>0</v>
      </c>
      <c r="AG271" s="7">
        <f>VLOOKUP($AD271,AF!$B$43:$M$84,AG$9)*$Q271</f>
        <v>0</v>
      </c>
      <c r="AH271" s="7">
        <f>VLOOKUP($AD271,AF!$B$43:$M$84,AH$9)*$R271</f>
        <v>0</v>
      </c>
      <c r="AI271" s="7">
        <f>VLOOKUP($AD271,AF!$B$43:$M$84,AI$9)*$S271</f>
        <v>0</v>
      </c>
      <c r="AJ271" s="7">
        <f>VLOOKUP($AD271,AF!$B$43:$M$84,AJ$9)*$T271</f>
        <v>0</v>
      </c>
      <c r="AK271" s="7">
        <f>VLOOKUP($AD271,AF!$B$43:$M$84,AK$9)*$U271</f>
        <v>0</v>
      </c>
      <c r="AL271" s="7">
        <f>VLOOKUP($AD271,AF!$B$43:$M$84,AL$9)*$V271</f>
        <v>0</v>
      </c>
      <c r="AM271" s="7">
        <f t="shared" si="551"/>
        <v>0</v>
      </c>
      <c r="AN271" s="46"/>
      <c r="AO271" s="7">
        <f t="shared" si="552"/>
        <v>0</v>
      </c>
      <c r="AP271" s="7">
        <f t="shared" si="553"/>
        <v>0</v>
      </c>
      <c r="AQ271" s="7">
        <f t="shared" si="554"/>
        <v>0</v>
      </c>
      <c r="AR271" s="45">
        <f t="shared" si="555"/>
        <v>0</v>
      </c>
      <c r="AS271" s="46"/>
      <c r="AT271" s="46"/>
    </row>
    <row r="272" spans="1:46" x14ac:dyDescent="0.4">
      <c r="A272" s="20">
        <f t="shared" si="446"/>
        <v>264</v>
      </c>
      <c r="B272" s="6" t="s">
        <v>639</v>
      </c>
      <c r="C272" s="6" t="s">
        <v>640</v>
      </c>
      <c r="E272" s="15">
        <f>SUM(G272:K272)</f>
        <v>0</v>
      </c>
      <c r="F272" s="45">
        <v>100</v>
      </c>
      <c r="G272" s="114"/>
      <c r="H272" s="114"/>
      <c r="I272" s="114"/>
      <c r="J272" s="114"/>
      <c r="K272" s="114"/>
      <c r="L272" s="45">
        <f t="shared" si="545"/>
        <v>0</v>
      </c>
      <c r="M272" s="46"/>
      <c r="N272" s="7">
        <v>203</v>
      </c>
      <c r="O272" s="7">
        <f>VLOOKUP($N272,AF!$B$43:$M$84,O$9)*$G272</f>
        <v>0</v>
      </c>
      <c r="P272" s="7">
        <f>VLOOKUP($N272,AF!$B$43:$M$84,P$9)*$G272</f>
        <v>0</v>
      </c>
      <c r="Q272" s="7">
        <f>VLOOKUP($N272,AF!$B$43:$M$84,Q$9)*$H272</f>
        <v>0</v>
      </c>
      <c r="R272" s="7">
        <f>VLOOKUP($N272,AF!$B$43:$M$84,R$9)*$H272</f>
        <v>0</v>
      </c>
      <c r="S272" s="7">
        <f>VLOOKUP($N272,AF!$B$43:$M$84,S$9)*$I272</f>
        <v>0</v>
      </c>
      <c r="T272" s="7">
        <f>VLOOKUP($N272,AF!$B$43:$M$84,T$9)*$I272</f>
        <v>0</v>
      </c>
      <c r="U272" s="7">
        <f>VLOOKUP($N272,AF!$B$43:$M$84,U$9)*$J272</f>
        <v>0</v>
      </c>
      <c r="V272" s="7">
        <f>VLOOKUP($N272,AF!$B$43:$M$84,V$9)*$J272</f>
        <v>0</v>
      </c>
      <c r="W272" s="7">
        <f t="shared" si="546"/>
        <v>0</v>
      </c>
      <c r="X272" s="46"/>
      <c r="Y272" s="7">
        <f t="shared" si="547"/>
        <v>0</v>
      </c>
      <c r="Z272" s="7">
        <f t="shared" si="548"/>
        <v>0</v>
      </c>
      <c r="AA272" s="7">
        <f t="shared" si="549"/>
        <v>0</v>
      </c>
      <c r="AB272" s="45">
        <f t="shared" si="550"/>
        <v>0</v>
      </c>
      <c r="AC272" s="46"/>
      <c r="AD272" s="45">
        <v>302</v>
      </c>
      <c r="AE272" s="7">
        <f>VLOOKUP($AD272,AF!$B$43:$M$84,AE$9)*$O272</f>
        <v>0</v>
      </c>
      <c r="AF272" s="7">
        <f>VLOOKUP($AD272,AF!$B$43:$M$84,AF$9)*$P272</f>
        <v>0</v>
      </c>
      <c r="AG272" s="7">
        <f>VLOOKUP($AD272,AF!$B$43:$M$84,AG$9)*$Q272</f>
        <v>0</v>
      </c>
      <c r="AH272" s="7">
        <f>VLOOKUP($AD272,AF!$B$43:$M$84,AH$9)*$R272</f>
        <v>0</v>
      </c>
      <c r="AI272" s="7">
        <f>VLOOKUP($AD272,AF!$B$43:$M$84,AI$9)*$S272</f>
        <v>0</v>
      </c>
      <c r="AJ272" s="7">
        <f>VLOOKUP($AD272,AF!$B$43:$M$84,AJ$9)*$T272</f>
        <v>0</v>
      </c>
      <c r="AK272" s="7">
        <f>VLOOKUP($AD272,AF!$B$43:$M$84,AK$9)*$U272</f>
        <v>0</v>
      </c>
      <c r="AL272" s="7">
        <f>VLOOKUP($AD272,AF!$B$43:$M$84,AL$9)*$V272</f>
        <v>0</v>
      </c>
      <c r="AM272" s="7">
        <f t="shared" si="551"/>
        <v>0</v>
      </c>
      <c r="AN272" s="46"/>
      <c r="AO272" s="7">
        <f t="shared" si="552"/>
        <v>0</v>
      </c>
      <c r="AP272" s="7">
        <f t="shared" si="553"/>
        <v>0</v>
      </c>
      <c r="AQ272" s="7">
        <f t="shared" si="554"/>
        <v>0</v>
      </c>
      <c r="AR272" s="45">
        <f t="shared" si="555"/>
        <v>0</v>
      </c>
      <c r="AS272" s="46"/>
      <c r="AT272" s="46"/>
    </row>
    <row r="273" spans="1:46" x14ac:dyDescent="0.4">
      <c r="A273" s="20">
        <f t="shared" si="446"/>
        <v>265</v>
      </c>
      <c r="B273" s="6">
        <v>596</v>
      </c>
      <c r="C273" t="s">
        <v>327</v>
      </c>
      <c r="D273" t="s">
        <v>328</v>
      </c>
      <c r="E273" s="15">
        <f>'Form 1 WP'!W239</f>
        <v>0</v>
      </c>
      <c r="F273" s="45">
        <v>101</v>
      </c>
      <c r="G273" s="7">
        <f>VLOOKUP($F273,AF!$B$43:$M$84,G$9)*$E273</f>
        <v>0</v>
      </c>
      <c r="H273" s="7">
        <f>VLOOKUP($F273,AF!$B$43:$M$84,H$9)*$E273</f>
        <v>0</v>
      </c>
      <c r="I273" s="7">
        <f>VLOOKUP($F273,AF!$B$43:$M$84,I$9)*$E273</f>
        <v>0</v>
      </c>
      <c r="J273" s="7">
        <f>VLOOKUP($F273,AF!$B$43:$M$84,J$9)*$E273</f>
        <v>0</v>
      </c>
      <c r="K273" s="7">
        <f t="shared" ref="K273:K275" si="587">E273-SUM(G273:J273)</f>
        <v>0</v>
      </c>
      <c r="L273" s="45">
        <f t="shared" si="545"/>
        <v>0</v>
      </c>
      <c r="M273" s="46"/>
      <c r="N273" s="7">
        <v>203</v>
      </c>
      <c r="O273" s="7">
        <f>VLOOKUP($N273,AF!$B$43:$M$84,O$9)*$G273</f>
        <v>0</v>
      </c>
      <c r="P273" s="7">
        <f>VLOOKUP($N273,AF!$B$43:$M$84,P$9)*$G273</f>
        <v>0</v>
      </c>
      <c r="Q273" s="7">
        <f>VLOOKUP($N273,AF!$B$43:$M$84,Q$9)*$H273</f>
        <v>0</v>
      </c>
      <c r="R273" s="7">
        <f>VLOOKUP($N273,AF!$B$43:$M$84,R$9)*$H273</f>
        <v>0</v>
      </c>
      <c r="S273" s="7">
        <f>VLOOKUP($N273,AF!$B$43:$M$84,S$9)*$I273</f>
        <v>0</v>
      </c>
      <c r="T273" s="7">
        <f>VLOOKUP($N273,AF!$B$43:$M$84,T$9)*$I273</f>
        <v>0</v>
      </c>
      <c r="U273" s="7">
        <f>VLOOKUP($N273,AF!$B$43:$M$84,U$9)*$J273</f>
        <v>0</v>
      </c>
      <c r="V273" s="7">
        <f>VLOOKUP($N273,AF!$B$43:$M$84,V$9)*$J273</f>
        <v>0</v>
      </c>
      <c r="W273" s="7">
        <f t="shared" si="546"/>
        <v>0</v>
      </c>
      <c r="X273" s="46"/>
      <c r="Y273" s="7">
        <f t="shared" si="547"/>
        <v>0</v>
      </c>
      <c r="Z273" s="7">
        <f t="shared" si="548"/>
        <v>0</v>
      </c>
      <c r="AA273" s="7">
        <f t="shared" si="549"/>
        <v>0</v>
      </c>
      <c r="AB273" s="45">
        <f t="shared" si="550"/>
        <v>0</v>
      </c>
      <c r="AC273" s="46"/>
      <c r="AD273" s="45">
        <v>302</v>
      </c>
      <c r="AE273" s="7">
        <f>VLOOKUP($AD273,AF!$B$43:$M$84,AE$9)*$O273</f>
        <v>0</v>
      </c>
      <c r="AF273" s="7">
        <f>VLOOKUP($AD273,AF!$B$43:$M$84,AF$9)*$P273</f>
        <v>0</v>
      </c>
      <c r="AG273" s="7">
        <f>VLOOKUP($AD273,AF!$B$43:$M$84,AG$9)*$Q273</f>
        <v>0</v>
      </c>
      <c r="AH273" s="7">
        <f>VLOOKUP($AD273,AF!$B$43:$M$84,AH$9)*$R273</f>
        <v>0</v>
      </c>
      <c r="AI273" s="7">
        <f>VLOOKUP($AD273,AF!$B$43:$M$84,AI$9)*$S273</f>
        <v>0</v>
      </c>
      <c r="AJ273" s="7">
        <f>VLOOKUP($AD273,AF!$B$43:$M$84,AJ$9)*$T273</f>
        <v>0</v>
      </c>
      <c r="AK273" s="7">
        <f>VLOOKUP($AD273,AF!$B$43:$M$84,AK$9)*$U273</f>
        <v>0</v>
      </c>
      <c r="AL273" s="7">
        <f>VLOOKUP($AD273,AF!$B$43:$M$84,AL$9)*$V273</f>
        <v>0</v>
      </c>
      <c r="AM273" s="7">
        <f t="shared" si="551"/>
        <v>0</v>
      </c>
      <c r="AN273" s="46"/>
      <c r="AO273" s="7">
        <f t="shared" si="552"/>
        <v>0</v>
      </c>
      <c r="AP273" s="7">
        <f t="shared" si="553"/>
        <v>0</v>
      </c>
      <c r="AQ273" s="7">
        <f t="shared" si="554"/>
        <v>0</v>
      </c>
      <c r="AR273" s="45">
        <f t="shared" si="555"/>
        <v>0</v>
      </c>
      <c r="AS273" s="46"/>
      <c r="AT273" s="46"/>
    </row>
    <row r="274" spans="1:46" x14ac:dyDescent="0.4">
      <c r="A274" s="20">
        <f t="shared" si="446"/>
        <v>266</v>
      </c>
      <c r="B274" s="6">
        <v>597</v>
      </c>
      <c r="C274" t="s">
        <v>329</v>
      </c>
      <c r="D274" t="s">
        <v>330</v>
      </c>
      <c r="E274" s="15">
        <f>'Form 1 WP'!W240</f>
        <v>0</v>
      </c>
      <c r="F274" s="45">
        <v>101</v>
      </c>
      <c r="G274" s="7">
        <f>VLOOKUP($F274,AF!$B$43:$M$84,G$9)*$E274</f>
        <v>0</v>
      </c>
      <c r="H274" s="7">
        <f>VLOOKUP($F274,AF!$B$43:$M$84,H$9)*$E274</f>
        <v>0</v>
      </c>
      <c r="I274" s="7">
        <f>VLOOKUP($F274,AF!$B$43:$M$84,I$9)*$E274</f>
        <v>0</v>
      </c>
      <c r="J274" s="7">
        <f>VLOOKUP($F274,AF!$B$43:$M$84,J$9)*$E274</f>
        <v>0</v>
      </c>
      <c r="K274" s="7">
        <f t="shared" si="587"/>
        <v>0</v>
      </c>
      <c r="L274" s="45">
        <f t="shared" si="545"/>
        <v>0</v>
      </c>
      <c r="M274" s="46"/>
      <c r="N274" s="7">
        <v>203</v>
      </c>
      <c r="O274" s="7">
        <f>VLOOKUP($N274,AF!$B$43:$M$84,O$9)*$G274</f>
        <v>0</v>
      </c>
      <c r="P274" s="7">
        <f>VLOOKUP($N274,AF!$B$43:$M$84,P$9)*$G274</f>
        <v>0</v>
      </c>
      <c r="Q274" s="7">
        <f>VLOOKUP($N274,AF!$B$43:$M$84,Q$9)*$H274</f>
        <v>0</v>
      </c>
      <c r="R274" s="7">
        <f>VLOOKUP($N274,AF!$B$43:$M$84,R$9)*$H274</f>
        <v>0</v>
      </c>
      <c r="S274" s="7">
        <f>VLOOKUP($N274,AF!$B$43:$M$84,S$9)*$I274</f>
        <v>0</v>
      </c>
      <c r="T274" s="7">
        <f>VLOOKUP($N274,AF!$B$43:$M$84,T$9)*$I274</f>
        <v>0</v>
      </c>
      <c r="U274" s="7">
        <f>VLOOKUP($N274,AF!$B$43:$M$84,U$9)*$J274</f>
        <v>0</v>
      </c>
      <c r="V274" s="7">
        <f>VLOOKUP($N274,AF!$B$43:$M$84,V$9)*$J274</f>
        <v>0</v>
      </c>
      <c r="W274" s="7">
        <f t="shared" si="546"/>
        <v>0</v>
      </c>
      <c r="X274" s="46"/>
      <c r="Y274" s="7">
        <f t="shared" si="547"/>
        <v>0</v>
      </c>
      <c r="Z274" s="7">
        <f t="shared" si="548"/>
        <v>0</v>
      </c>
      <c r="AA274" s="7">
        <f t="shared" si="549"/>
        <v>0</v>
      </c>
      <c r="AB274" s="45">
        <f t="shared" si="550"/>
        <v>0</v>
      </c>
      <c r="AC274" s="46"/>
      <c r="AD274" s="45">
        <v>302</v>
      </c>
      <c r="AE274" s="7">
        <f>VLOOKUP($AD274,AF!$B$43:$M$84,AE$9)*$O274</f>
        <v>0</v>
      </c>
      <c r="AF274" s="7">
        <f>VLOOKUP($AD274,AF!$B$43:$M$84,AF$9)*$P274</f>
        <v>0</v>
      </c>
      <c r="AG274" s="7">
        <f>VLOOKUP($AD274,AF!$B$43:$M$84,AG$9)*$Q274</f>
        <v>0</v>
      </c>
      <c r="AH274" s="7">
        <f>VLOOKUP($AD274,AF!$B$43:$M$84,AH$9)*$R274</f>
        <v>0</v>
      </c>
      <c r="AI274" s="7">
        <f>VLOOKUP($AD274,AF!$B$43:$M$84,AI$9)*$S274</f>
        <v>0</v>
      </c>
      <c r="AJ274" s="7">
        <f>VLOOKUP($AD274,AF!$B$43:$M$84,AJ$9)*$T274</f>
        <v>0</v>
      </c>
      <c r="AK274" s="7">
        <f>VLOOKUP($AD274,AF!$B$43:$M$84,AK$9)*$U274</f>
        <v>0</v>
      </c>
      <c r="AL274" s="7">
        <f>VLOOKUP($AD274,AF!$B$43:$M$84,AL$9)*$V274</f>
        <v>0</v>
      </c>
      <c r="AM274" s="7">
        <f t="shared" si="551"/>
        <v>0</v>
      </c>
      <c r="AN274" s="46"/>
      <c r="AO274" s="7">
        <f t="shared" si="552"/>
        <v>0</v>
      </c>
      <c r="AP274" s="7">
        <f t="shared" si="553"/>
        <v>0</v>
      </c>
      <c r="AQ274" s="7">
        <f t="shared" si="554"/>
        <v>0</v>
      </c>
      <c r="AR274" s="45">
        <f t="shared" si="555"/>
        <v>0</v>
      </c>
      <c r="AS274" s="46"/>
      <c r="AT274" s="46"/>
    </row>
    <row r="275" spans="1:46" x14ac:dyDescent="0.4">
      <c r="A275" s="20">
        <f t="shared" si="446"/>
        <v>267</v>
      </c>
      <c r="B275" s="6">
        <v>598</v>
      </c>
      <c r="C275" t="s">
        <v>331</v>
      </c>
      <c r="D275" t="s">
        <v>332</v>
      </c>
      <c r="E275" s="15">
        <f>'Form 1 WP'!W241</f>
        <v>0</v>
      </c>
      <c r="F275" s="45">
        <v>101</v>
      </c>
      <c r="G275" s="7">
        <f>VLOOKUP($F275,AF!$B$43:$M$84,G$9)*$E275</f>
        <v>0</v>
      </c>
      <c r="H275" s="7">
        <f>VLOOKUP($F275,AF!$B$43:$M$84,H$9)*$E275</f>
        <v>0</v>
      </c>
      <c r="I275" s="7">
        <f>VLOOKUP($F275,AF!$B$43:$M$84,I$9)*$E275</f>
        <v>0</v>
      </c>
      <c r="J275" s="7">
        <f>VLOOKUP($F275,AF!$B$43:$M$84,J$9)*$E275</f>
        <v>0</v>
      </c>
      <c r="K275" s="7">
        <f t="shared" si="587"/>
        <v>0</v>
      </c>
      <c r="L275" s="45">
        <f t="shared" si="545"/>
        <v>0</v>
      </c>
      <c r="M275" s="46"/>
      <c r="N275" s="7">
        <v>203</v>
      </c>
      <c r="O275" s="7">
        <f>VLOOKUP($N275,AF!$B$43:$M$84,O$9)*$G275</f>
        <v>0</v>
      </c>
      <c r="P275" s="7">
        <f>VLOOKUP($N275,AF!$B$43:$M$84,P$9)*$G275</f>
        <v>0</v>
      </c>
      <c r="Q275" s="7">
        <f>VLOOKUP($N275,AF!$B$43:$M$84,Q$9)*$H275</f>
        <v>0</v>
      </c>
      <c r="R275" s="7">
        <f>VLOOKUP($N275,AF!$B$43:$M$84,R$9)*$H275</f>
        <v>0</v>
      </c>
      <c r="S275" s="7">
        <f>VLOOKUP($N275,AF!$B$43:$M$84,S$9)*$I275</f>
        <v>0</v>
      </c>
      <c r="T275" s="7">
        <f>VLOOKUP($N275,AF!$B$43:$M$84,T$9)*$I275</f>
        <v>0</v>
      </c>
      <c r="U275" s="7">
        <f>VLOOKUP($N275,AF!$B$43:$M$84,U$9)*$J275</f>
        <v>0</v>
      </c>
      <c r="V275" s="7">
        <f>VLOOKUP($N275,AF!$B$43:$M$84,V$9)*$J275</f>
        <v>0</v>
      </c>
      <c r="W275" s="7">
        <f t="shared" si="546"/>
        <v>0</v>
      </c>
      <c r="X275" s="46"/>
      <c r="Y275" s="7">
        <f t="shared" si="547"/>
        <v>0</v>
      </c>
      <c r="Z275" s="7">
        <f t="shared" si="548"/>
        <v>0</v>
      </c>
      <c r="AA275" s="7">
        <f t="shared" si="549"/>
        <v>0</v>
      </c>
      <c r="AB275" s="45">
        <f t="shared" si="550"/>
        <v>0</v>
      </c>
      <c r="AC275" s="46"/>
      <c r="AD275" s="45">
        <v>302</v>
      </c>
      <c r="AE275" s="7">
        <f>VLOOKUP($AD275,AF!$B$43:$M$84,AE$9)*$O275</f>
        <v>0</v>
      </c>
      <c r="AF275" s="7">
        <f>VLOOKUP($AD275,AF!$B$43:$M$84,AF$9)*$P275</f>
        <v>0</v>
      </c>
      <c r="AG275" s="7">
        <f>VLOOKUP($AD275,AF!$B$43:$M$84,AG$9)*$Q275</f>
        <v>0</v>
      </c>
      <c r="AH275" s="7">
        <f>VLOOKUP($AD275,AF!$B$43:$M$84,AH$9)*$R275</f>
        <v>0</v>
      </c>
      <c r="AI275" s="7">
        <f>VLOOKUP($AD275,AF!$B$43:$M$84,AI$9)*$S275</f>
        <v>0</v>
      </c>
      <c r="AJ275" s="7">
        <f>VLOOKUP($AD275,AF!$B$43:$M$84,AJ$9)*$T275</f>
        <v>0</v>
      </c>
      <c r="AK275" s="7">
        <f>VLOOKUP($AD275,AF!$B$43:$M$84,AK$9)*$U275</f>
        <v>0</v>
      </c>
      <c r="AL275" s="7">
        <f>VLOOKUP($AD275,AF!$B$43:$M$84,AL$9)*$V275</f>
        <v>0</v>
      </c>
      <c r="AM275" s="7">
        <f t="shared" si="551"/>
        <v>0</v>
      </c>
      <c r="AN275" s="46"/>
      <c r="AO275" s="7">
        <f t="shared" si="552"/>
        <v>0</v>
      </c>
      <c r="AP275" s="7">
        <f t="shared" si="553"/>
        <v>0</v>
      </c>
      <c r="AQ275" s="7">
        <f t="shared" si="554"/>
        <v>0</v>
      </c>
      <c r="AR275" s="45">
        <f t="shared" si="555"/>
        <v>0</v>
      </c>
      <c r="AS275" s="46"/>
      <c r="AT275" s="46"/>
    </row>
    <row r="276" spans="1:46" x14ac:dyDescent="0.4">
      <c r="A276" s="20">
        <f t="shared" si="446"/>
        <v>268</v>
      </c>
      <c r="C276" t="s">
        <v>0</v>
      </c>
      <c r="E276" s="113">
        <f>SUM(E255:E275)</f>
        <v>1892869</v>
      </c>
      <c r="F276" s="45"/>
      <c r="G276" s="113">
        <f t="shared" ref="G276:K276" si="588">SUM(G255:G275)</f>
        <v>118390.01</v>
      </c>
      <c r="H276" s="113">
        <f t="shared" si="588"/>
        <v>61828.92</v>
      </c>
      <c r="I276" s="113">
        <f t="shared" si="588"/>
        <v>1712650.34</v>
      </c>
      <c r="J276" s="113">
        <f t="shared" si="588"/>
        <v>0</v>
      </c>
      <c r="K276" s="113">
        <f t="shared" si="588"/>
        <v>-0.27000000001862645</v>
      </c>
      <c r="L276" s="45">
        <f t="shared" si="545"/>
        <v>0</v>
      </c>
      <c r="M276" s="46"/>
      <c r="N276" s="45"/>
      <c r="O276" s="113">
        <f t="shared" ref="O276:W276" si="589">SUM(O255:O275)</f>
        <v>8043.0645947978137</v>
      </c>
      <c r="P276" s="113">
        <f t="shared" si="589"/>
        <v>110346.94540520218</v>
      </c>
      <c r="Q276" s="113">
        <f t="shared" si="589"/>
        <v>61828.92</v>
      </c>
      <c r="R276" s="113">
        <f t="shared" si="589"/>
        <v>0</v>
      </c>
      <c r="S276" s="113">
        <f t="shared" si="589"/>
        <v>1712650.34</v>
      </c>
      <c r="T276" s="113">
        <f t="shared" si="589"/>
        <v>0</v>
      </c>
      <c r="U276" s="113">
        <f t="shared" si="589"/>
        <v>0</v>
      </c>
      <c r="V276" s="113">
        <f t="shared" si="589"/>
        <v>0</v>
      </c>
      <c r="W276" s="113">
        <f t="shared" si="589"/>
        <v>-0.27000000001862645</v>
      </c>
      <c r="X276" s="46"/>
      <c r="Y276" s="113">
        <f t="shared" ref="Y276:AA276" si="590">SUM(Y255:Y275)</f>
        <v>1782522.3245947978</v>
      </c>
      <c r="Z276" s="113">
        <f t="shared" si="590"/>
        <v>110346.94540520218</v>
      </c>
      <c r="AA276" s="113">
        <f t="shared" si="590"/>
        <v>1892869</v>
      </c>
      <c r="AB276" s="45">
        <f t="shared" si="550"/>
        <v>0</v>
      </c>
      <c r="AC276" s="46"/>
      <c r="AD276" s="45"/>
      <c r="AE276" s="113">
        <f t="shared" ref="AE276:AM276" si="591">SUM(AE255:AE275)</f>
        <v>727.8973458292021</v>
      </c>
      <c r="AF276" s="113">
        <f t="shared" si="591"/>
        <v>9986.3985591707969</v>
      </c>
      <c r="AG276" s="113">
        <f t="shared" si="591"/>
        <v>5595.5172599999996</v>
      </c>
      <c r="AH276" s="113">
        <f t="shared" si="591"/>
        <v>0</v>
      </c>
      <c r="AI276" s="113">
        <f t="shared" si="591"/>
        <v>154994.85576999999</v>
      </c>
      <c r="AJ276" s="113">
        <f t="shared" si="591"/>
        <v>0</v>
      </c>
      <c r="AK276" s="113">
        <f t="shared" si="591"/>
        <v>0</v>
      </c>
      <c r="AL276" s="113">
        <f t="shared" si="591"/>
        <v>0</v>
      </c>
      <c r="AM276" s="113">
        <f t="shared" si="591"/>
        <v>1721564.331065</v>
      </c>
      <c r="AN276" s="46"/>
      <c r="AO276" s="113">
        <f t="shared" ref="AO276:AQ276" si="592">SUM(AO255:AO275)</f>
        <v>161318.27037582919</v>
      </c>
      <c r="AP276" s="113">
        <f t="shared" si="592"/>
        <v>9986.3985591707969</v>
      </c>
      <c r="AQ276" s="113">
        <f t="shared" si="592"/>
        <v>1892869</v>
      </c>
      <c r="AR276" s="45">
        <f t="shared" si="555"/>
        <v>0</v>
      </c>
      <c r="AS276" s="46"/>
      <c r="AT276" s="46"/>
    </row>
    <row r="277" spans="1:46" x14ac:dyDescent="0.4">
      <c r="A277" s="20">
        <f t="shared" si="446"/>
        <v>269</v>
      </c>
      <c r="E277" s="45"/>
      <c r="F277" s="45"/>
      <c r="G277" s="45"/>
      <c r="H277" s="45"/>
      <c r="I277" s="45"/>
      <c r="J277" s="45"/>
      <c r="K277" s="45"/>
      <c r="L277" s="45"/>
      <c r="M277" s="46"/>
      <c r="N277" s="45"/>
      <c r="O277" s="45"/>
      <c r="P277" s="45"/>
      <c r="Q277" s="45"/>
      <c r="R277" s="45"/>
      <c r="S277" s="45"/>
      <c r="T277" s="45"/>
      <c r="U277" s="45"/>
      <c r="V277" s="45"/>
      <c r="W277" s="45"/>
      <c r="X277" s="46"/>
      <c r="Y277" s="45"/>
      <c r="Z277" s="45"/>
      <c r="AA277" s="45"/>
      <c r="AB277" s="45"/>
      <c r="AC277" s="46"/>
      <c r="AD277" s="45"/>
      <c r="AE277" s="45"/>
      <c r="AF277" s="45"/>
      <c r="AG277" s="45"/>
      <c r="AH277" s="45"/>
      <c r="AI277" s="45"/>
      <c r="AJ277" s="45"/>
      <c r="AK277" s="45"/>
      <c r="AL277" s="45"/>
      <c r="AM277" s="45"/>
      <c r="AN277" s="46"/>
      <c r="AO277" s="45"/>
      <c r="AP277" s="45"/>
      <c r="AQ277" s="45"/>
      <c r="AR277" s="45"/>
      <c r="AS277" s="46"/>
      <c r="AT277" s="46"/>
    </row>
    <row r="278" spans="1:46" ht="15" thickBot="1" x14ac:dyDescent="0.45">
      <c r="A278" s="20">
        <f t="shared" ref="A278:A341" si="593">+A277+1</f>
        <v>270</v>
      </c>
      <c r="B278" t="s">
        <v>403</v>
      </c>
      <c r="E278" s="40">
        <f>+E252+E276</f>
        <v>3223671</v>
      </c>
      <c r="F278" s="45"/>
      <c r="G278" s="40">
        <f t="shared" ref="G278:K278" si="594">+G252+G276</f>
        <v>220482.53999999998</v>
      </c>
      <c r="H278" s="40">
        <f t="shared" si="594"/>
        <v>61828.92</v>
      </c>
      <c r="I278" s="40">
        <f t="shared" si="594"/>
        <v>1897140.78</v>
      </c>
      <c r="J278" s="40">
        <f t="shared" si="594"/>
        <v>0</v>
      </c>
      <c r="K278" s="40">
        <f t="shared" si="594"/>
        <v>1044218.76</v>
      </c>
      <c r="L278" s="45"/>
      <c r="M278" s="46"/>
      <c r="N278" s="45"/>
      <c r="O278" s="40">
        <f t="shared" ref="O278:W278" si="595">+O252+O276</f>
        <v>14978.926948693499</v>
      </c>
      <c r="P278" s="40">
        <f t="shared" si="595"/>
        <v>205503.61305130649</v>
      </c>
      <c r="Q278" s="40">
        <f t="shared" si="595"/>
        <v>61828.92</v>
      </c>
      <c r="R278" s="40">
        <f t="shared" si="595"/>
        <v>0</v>
      </c>
      <c r="S278" s="40">
        <f t="shared" si="595"/>
        <v>1897140.78</v>
      </c>
      <c r="T278" s="40">
        <f t="shared" si="595"/>
        <v>0</v>
      </c>
      <c r="U278" s="40">
        <f t="shared" si="595"/>
        <v>0</v>
      </c>
      <c r="V278" s="40">
        <f t="shared" si="595"/>
        <v>0</v>
      </c>
      <c r="W278" s="40">
        <f t="shared" si="595"/>
        <v>1044218.76</v>
      </c>
      <c r="X278" s="46"/>
      <c r="Y278" s="40">
        <f t="shared" ref="Y278:AA278" si="596">+Y252+Y276</f>
        <v>1973948.6269486935</v>
      </c>
      <c r="Z278" s="40">
        <f t="shared" si="596"/>
        <v>205503.61305130649</v>
      </c>
      <c r="AA278" s="40">
        <f t="shared" si="596"/>
        <v>3223671</v>
      </c>
      <c r="AB278" s="45">
        <f t="shared" si="550"/>
        <v>0</v>
      </c>
      <c r="AC278" s="46"/>
      <c r="AD278" s="45"/>
      <c r="AE278" s="40">
        <f t="shared" ref="AE278:AM278" si="597">+AE252+AE276</f>
        <v>1355.5928888567616</v>
      </c>
      <c r="AF278" s="40">
        <f t="shared" si="597"/>
        <v>18598.076981143236</v>
      </c>
      <c r="AG278" s="40">
        <f t="shared" si="597"/>
        <v>5595.5172599999996</v>
      </c>
      <c r="AH278" s="40">
        <f t="shared" si="597"/>
        <v>0</v>
      </c>
      <c r="AI278" s="40">
        <f t="shared" si="597"/>
        <v>171691.24059</v>
      </c>
      <c r="AJ278" s="40">
        <f t="shared" si="597"/>
        <v>0</v>
      </c>
      <c r="AK278" s="40">
        <f t="shared" si="597"/>
        <v>0</v>
      </c>
      <c r="AL278" s="40">
        <f t="shared" si="597"/>
        <v>0</v>
      </c>
      <c r="AM278" s="40">
        <f t="shared" si="597"/>
        <v>3026430.57228</v>
      </c>
      <c r="AN278" s="46"/>
      <c r="AO278" s="40">
        <f t="shared" ref="AO278:AQ278" si="598">+AO252+AO276</f>
        <v>178642.35073885674</v>
      </c>
      <c r="AP278" s="40">
        <f t="shared" si="598"/>
        <v>18598.076981143236</v>
      </c>
      <c r="AQ278" s="40">
        <f t="shared" si="598"/>
        <v>3223671</v>
      </c>
      <c r="AR278" s="45">
        <f t="shared" si="555"/>
        <v>0</v>
      </c>
      <c r="AS278" s="46"/>
      <c r="AT278" s="46"/>
    </row>
    <row r="279" spans="1:46" ht="15" thickTop="1" x14ac:dyDescent="0.4">
      <c r="A279" s="20">
        <f t="shared" si="593"/>
        <v>271</v>
      </c>
      <c r="E279" s="46"/>
      <c r="F279" s="47"/>
      <c r="G279" s="47"/>
      <c r="H279" s="47"/>
      <c r="I279" s="47"/>
      <c r="J279" s="47"/>
      <c r="K279" s="47"/>
      <c r="L279" s="47"/>
      <c r="M279" s="46"/>
      <c r="N279" s="47"/>
      <c r="O279" s="47"/>
      <c r="P279" s="47"/>
      <c r="Q279" s="47"/>
      <c r="R279" s="47"/>
      <c r="S279" s="47"/>
      <c r="T279" s="47"/>
      <c r="U279" s="47"/>
      <c r="V279" s="47"/>
      <c r="W279" s="47"/>
      <c r="X279" s="46"/>
      <c r="Y279" s="47"/>
      <c r="Z279" s="47"/>
      <c r="AA279" s="47"/>
      <c r="AB279" s="47"/>
      <c r="AC279" s="46"/>
      <c r="AD279" s="47"/>
      <c r="AE279" s="47"/>
      <c r="AF279" s="47"/>
      <c r="AG279" s="47"/>
      <c r="AH279" s="47"/>
      <c r="AI279" s="47"/>
      <c r="AJ279" s="47"/>
      <c r="AK279" s="47"/>
      <c r="AL279" s="47"/>
      <c r="AM279" s="47"/>
      <c r="AN279" s="46"/>
      <c r="AO279" s="47"/>
      <c r="AP279" s="47"/>
      <c r="AQ279" s="47"/>
      <c r="AR279" s="47"/>
      <c r="AS279" s="46"/>
      <c r="AT279" s="46"/>
    </row>
    <row r="280" spans="1:46" x14ac:dyDescent="0.4">
      <c r="A280" s="20">
        <f t="shared" si="593"/>
        <v>272</v>
      </c>
      <c r="B280" s="21" t="s">
        <v>333</v>
      </c>
      <c r="C280" s="21"/>
      <c r="E280" s="46"/>
      <c r="F280" s="47"/>
      <c r="G280" s="47"/>
      <c r="H280" s="47"/>
      <c r="I280" s="47"/>
      <c r="J280" s="47"/>
      <c r="K280" s="47"/>
      <c r="L280" s="47"/>
      <c r="M280" s="46"/>
      <c r="N280" s="47"/>
      <c r="O280" s="47"/>
      <c r="P280" s="47"/>
      <c r="Q280" s="47"/>
      <c r="R280" s="47"/>
      <c r="S280" s="47"/>
      <c r="T280" s="47"/>
      <c r="U280" s="47"/>
      <c r="V280" s="47"/>
      <c r="W280" s="47"/>
      <c r="X280" s="46"/>
      <c r="Y280" s="47"/>
      <c r="Z280" s="47"/>
      <c r="AA280" s="47"/>
      <c r="AB280" s="47"/>
      <c r="AC280" s="46"/>
      <c r="AD280" s="47"/>
      <c r="AE280" s="47"/>
      <c r="AF280" s="47"/>
      <c r="AG280" s="47"/>
      <c r="AH280" s="47"/>
      <c r="AI280" s="47"/>
      <c r="AJ280" s="47"/>
      <c r="AK280" s="47"/>
      <c r="AL280" s="47"/>
      <c r="AM280" s="47"/>
      <c r="AN280" s="46"/>
      <c r="AO280" s="47"/>
      <c r="AP280" s="47"/>
      <c r="AQ280" s="47"/>
      <c r="AR280" s="47"/>
      <c r="AS280" s="46"/>
      <c r="AT280" s="46"/>
    </row>
    <row r="281" spans="1:46" x14ac:dyDescent="0.4">
      <c r="A281" s="20">
        <f t="shared" si="593"/>
        <v>273</v>
      </c>
      <c r="B281" s="6">
        <v>901</v>
      </c>
      <c r="C281" t="s">
        <v>334</v>
      </c>
      <c r="D281" t="s">
        <v>335</v>
      </c>
      <c r="E281" s="15">
        <f>'Form 1 WP'!W246</f>
        <v>306779</v>
      </c>
      <c r="F281" s="7">
        <v>101</v>
      </c>
      <c r="G281" s="7">
        <f>VLOOKUP($F281,AF!$B$43:$M$84,G$9)*$E281</f>
        <v>0</v>
      </c>
      <c r="H281" s="7">
        <f>VLOOKUP($F281,AF!$B$43:$M$84,H$9)*$E281</f>
        <v>0</v>
      </c>
      <c r="I281" s="7">
        <f>VLOOKUP($F281,AF!$B$43:$M$84,I$9)*$E281</f>
        <v>0</v>
      </c>
      <c r="J281" s="7">
        <f>VLOOKUP($F281,AF!$B$43:$M$84,J$9)*$E281</f>
        <v>0</v>
      </c>
      <c r="K281" s="7">
        <f t="shared" ref="K281:K285" si="599">E281-SUM(G281:J281)</f>
        <v>306779</v>
      </c>
      <c r="L281" s="45">
        <f t="shared" ref="L281:L286" si="600">$E281-SUM(G281:K281)</f>
        <v>0</v>
      </c>
      <c r="M281" s="46"/>
      <c r="N281" s="7">
        <v>206</v>
      </c>
      <c r="O281" s="7">
        <f>VLOOKUP($N281,AF!$B$43:$M$84,O$9)*$G281</f>
        <v>0</v>
      </c>
      <c r="P281" s="7">
        <f>VLOOKUP($N281,AF!$B$43:$M$84,P$9)*$G281</f>
        <v>0</v>
      </c>
      <c r="Q281" s="7">
        <f>VLOOKUP($N281,AF!$B$43:$M$84,Q$9)*$H281</f>
        <v>0</v>
      </c>
      <c r="R281" s="7">
        <f>VLOOKUP($N281,AF!$B$43:$M$84,R$9)*$H281</f>
        <v>0</v>
      </c>
      <c r="S281" s="7">
        <f>VLOOKUP($N281,AF!$B$43:$M$84,S$9)*$I281</f>
        <v>0</v>
      </c>
      <c r="T281" s="7">
        <f>VLOOKUP($N281,AF!$B$43:$M$84,T$9)*$I281</f>
        <v>0</v>
      </c>
      <c r="U281" s="7">
        <f>VLOOKUP($N281,AF!$B$43:$M$84,U$9)*$J281</f>
        <v>0</v>
      </c>
      <c r="V281" s="7">
        <f>VLOOKUP($N281,AF!$B$43:$M$84,V$9)*$J281</f>
        <v>0</v>
      </c>
      <c r="W281" s="7">
        <f t="shared" ref="W281:W285" si="601">E281-SUM(O281:V281)</f>
        <v>306779</v>
      </c>
      <c r="X281" s="46"/>
      <c r="Y281" s="7">
        <f t="shared" ref="Y281:Z285" si="602">+O281+Q281+S281+U281</f>
        <v>0</v>
      </c>
      <c r="Z281" s="7">
        <f t="shared" si="602"/>
        <v>0</v>
      </c>
      <c r="AA281" s="7">
        <f t="shared" ref="AA281:AA285" si="603">+Z281+Y281+W281</f>
        <v>306779</v>
      </c>
      <c r="AB281" s="45">
        <f t="shared" ref="AB281:AB286" si="604">$E281-AA281</f>
        <v>0</v>
      </c>
      <c r="AC281" s="46"/>
      <c r="AD281" s="45">
        <v>302</v>
      </c>
      <c r="AE281" s="7">
        <f>VLOOKUP($AD281,AF!$B$43:$M$84,AE$9)*$O281</f>
        <v>0</v>
      </c>
      <c r="AF281" s="7">
        <f>VLOOKUP($AD281,AF!$B$43:$M$84,AF$9)*$P281</f>
        <v>0</v>
      </c>
      <c r="AG281" s="7">
        <f>VLOOKUP($AD281,AF!$B$43:$M$84,AG$9)*$Q281</f>
        <v>0</v>
      </c>
      <c r="AH281" s="7">
        <f>VLOOKUP($AD281,AF!$B$43:$M$84,AH$9)*$R281</f>
        <v>0</v>
      </c>
      <c r="AI281" s="7">
        <f>VLOOKUP($AD281,AF!$B$43:$M$84,AI$9)*$S281</f>
        <v>0</v>
      </c>
      <c r="AJ281" s="7">
        <f>VLOOKUP($AD281,AF!$B$43:$M$84,AJ$9)*$T281</f>
        <v>0</v>
      </c>
      <c r="AK281" s="7">
        <f>VLOOKUP($AD281,AF!$B$43:$M$84,AK$9)*$U281</f>
        <v>0</v>
      </c>
      <c r="AL281" s="7">
        <f>VLOOKUP($AD281,AF!$B$43:$M$84,AL$9)*$V281</f>
        <v>0</v>
      </c>
      <c r="AM281" s="7">
        <f t="shared" ref="AM281:AM285" si="605">E281-SUM(AE281:AL281)</f>
        <v>306779</v>
      </c>
      <c r="AN281" s="46"/>
      <c r="AO281" s="7">
        <f t="shared" ref="AO281:AP285" si="606">+AE281+AG281+AI281+AK281</f>
        <v>0</v>
      </c>
      <c r="AP281" s="7">
        <f t="shared" si="606"/>
        <v>0</v>
      </c>
      <c r="AQ281" s="7">
        <f t="shared" ref="AQ281:AQ285" si="607">+AP281+AO281+AM281</f>
        <v>306779</v>
      </c>
      <c r="AR281" s="45">
        <f t="shared" ref="AR281:AR286" si="608">$E281-AQ281</f>
        <v>0</v>
      </c>
      <c r="AS281" s="46"/>
      <c r="AT281" s="46"/>
    </row>
    <row r="282" spans="1:46" x14ac:dyDescent="0.4">
      <c r="A282" s="20">
        <f t="shared" si="593"/>
        <v>274</v>
      </c>
      <c r="B282" s="6">
        <v>902</v>
      </c>
      <c r="C282" t="s">
        <v>336</v>
      </c>
      <c r="D282" t="s">
        <v>337</v>
      </c>
      <c r="E282" s="15">
        <f>'Form 1 WP'!W247</f>
        <v>0</v>
      </c>
      <c r="F282" s="7">
        <v>101</v>
      </c>
      <c r="G282" s="7">
        <f>VLOOKUP($F282,AF!$B$43:$M$84,G$9)*$E282</f>
        <v>0</v>
      </c>
      <c r="H282" s="7">
        <f>VLOOKUP($F282,AF!$B$43:$M$84,H$9)*$E282</f>
        <v>0</v>
      </c>
      <c r="I282" s="7">
        <f>VLOOKUP($F282,AF!$B$43:$M$84,I$9)*$E282</f>
        <v>0</v>
      </c>
      <c r="J282" s="7">
        <f>VLOOKUP($F282,AF!$B$43:$M$84,J$9)*$E282</f>
        <v>0</v>
      </c>
      <c r="K282" s="7">
        <f t="shared" si="599"/>
        <v>0</v>
      </c>
      <c r="L282" s="45">
        <f t="shared" si="600"/>
        <v>0</v>
      </c>
      <c r="M282" s="46"/>
      <c r="N282" s="7">
        <v>206</v>
      </c>
      <c r="O282" s="7">
        <f>VLOOKUP($N282,AF!$B$43:$M$84,O$9)*$G282</f>
        <v>0</v>
      </c>
      <c r="P282" s="7">
        <f>VLOOKUP($N282,AF!$B$43:$M$84,P$9)*$G282</f>
        <v>0</v>
      </c>
      <c r="Q282" s="7">
        <f>VLOOKUP($N282,AF!$B$43:$M$84,Q$9)*$H282</f>
        <v>0</v>
      </c>
      <c r="R282" s="7">
        <f>VLOOKUP($N282,AF!$B$43:$M$84,R$9)*$H282</f>
        <v>0</v>
      </c>
      <c r="S282" s="7">
        <f>VLOOKUP($N282,AF!$B$43:$M$84,S$9)*$I282</f>
        <v>0</v>
      </c>
      <c r="T282" s="7">
        <f>VLOOKUP($N282,AF!$B$43:$M$84,T$9)*$I282</f>
        <v>0</v>
      </c>
      <c r="U282" s="7">
        <f>VLOOKUP($N282,AF!$B$43:$M$84,U$9)*$J282</f>
        <v>0</v>
      </c>
      <c r="V282" s="7">
        <f>VLOOKUP($N282,AF!$B$43:$M$84,V$9)*$J282</f>
        <v>0</v>
      </c>
      <c r="W282" s="7">
        <f t="shared" si="601"/>
        <v>0</v>
      </c>
      <c r="X282" s="46"/>
      <c r="Y282" s="7">
        <f t="shared" si="602"/>
        <v>0</v>
      </c>
      <c r="Z282" s="7">
        <f t="shared" si="602"/>
        <v>0</v>
      </c>
      <c r="AA282" s="7">
        <f t="shared" si="603"/>
        <v>0</v>
      </c>
      <c r="AB282" s="45">
        <f t="shared" si="604"/>
        <v>0</v>
      </c>
      <c r="AC282" s="46"/>
      <c r="AD282" s="45">
        <v>302</v>
      </c>
      <c r="AE282" s="7">
        <f>VLOOKUP($AD282,AF!$B$43:$M$84,AE$9)*$O282</f>
        <v>0</v>
      </c>
      <c r="AF282" s="7">
        <f>VLOOKUP($AD282,AF!$B$43:$M$84,AF$9)*$P282</f>
        <v>0</v>
      </c>
      <c r="AG282" s="7">
        <f>VLOOKUP($AD282,AF!$B$43:$M$84,AG$9)*$Q282</f>
        <v>0</v>
      </c>
      <c r="AH282" s="7">
        <f>VLOOKUP($AD282,AF!$B$43:$M$84,AH$9)*$R282</f>
        <v>0</v>
      </c>
      <c r="AI282" s="7">
        <f>VLOOKUP($AD282,AF!$B$43:$M$84,AI$9)*$S282</f>
        <v>0</v>
      </c>
      <c r="AJ282" s="7">
        <f>VLOOKUP($AD282,AF!$B$43:$M$84,AJ$9)*$T282</f>
        <v>0</v>
      </c>
      <c r="AK282" s="7">
        <f>VLOOKUP($AD282,AF!$B$43:$M$84,AK$9)*$U282</f>
        <v>0</v>
      </c>
      <c r="AL282" s="7">
        <f>VLOOKUP($AD282,AF!$B$43:$M$84,AL$9)*$V282</f>
        <v>0</v>
      </c>
      <c r="AM282" s="7">
        <f t="shared" si="605"/>
        <v>0</v>
      </c>
      <c r="AN282" s="46"/>
      <c r="AO282" s="7">
        <f t="shared" si="606"/>
        <v>0</v>
      </c>
      <c r="AP282" s="7">
        <f t="shared" si="606"/>
        <v>0</v>
      </c>
      <c r="AQ282" s="7">
        <f t="shared" si="607"/>
        <v>0</v>
      </c>
      <c r="AR282" s="45">
        <f t="shared" si="608"/>
        <v>0</v>
      </c>
      <c r="AS282" s="46"/>
      <c r="AT282" s="46"/>
    </row>
    <row r="283" spans="1:46" x14ac:dyDescent="0.4">
      <c r="A283" s="20">
        <f t="shared" si="593"/>
        <v>275</v>
      </c>
      <c r="B283" s="6">
        <v>903</v>
      </c>
      <c r="C283" t="s">
        <v>338</v>
      </c>
      <c r="D283" t="s">
        <v>339</v>
      </c>
      <c r="E283" s="15">
        <f>'Form 1 WP'!W248</f>
        <v>1061726</v>
      </c>
      <c r="F283" s="7">
        <v>101</v>
      </c>
      <c r="G283" s="7">
        <f>VLOOKUP($F283,AF!$B$43:$M$84,G$9)*$E283</f>
        <v>0</v>
      </c>
      <c r="H283" s="7">
        <f>VLOOKUP($F283,AF!$B$43:$M$84,H$9)*$E283</f>
        <v>0</v>
      </c>
      <c r="I283" s="7">
        <f>VLOOKUP($F283,AF!$B$43:$M$84,I$9)*$E283</f>
        <v>0</v>
      </c>
      <c r="J283" s="7">
        <f>VLOOKUP($F283,AF!$B$43:$M$84,J$9)*$E283</f>
        <v>0</v>
      </c>
      <c r="K283" s="7">
        <f t="shared" si="599"/>
        <v>1061726</v>
      </c>
      <c r="L283" s="45">
        <f t="shared" si="600"/>
        <v>0</v>
      </c>
      <c r="M283" s="46"/>
      <c r="N283" s="7">
        <v>206</v>
      </c>
      <c r="O283" s="7">
        <f>VLOOKUP($N283,AF!$B$43:$M$84,O$9)*$G283</f>
        <v>0</v>
      </c>
      <c r="P283" s="7">
        <f>VLOOKUP($N283,AF!$B$43:$M$84,P$9)*$G283</f>
        <v>0</v>
      </c>
      <c r="Q283" s="7">
        <f>VLOOKUP($N283,AF!$B$43:$M$84,Q$9)*$H283</f>
        <v>0</v>
      </c>
      <c r="R283" s="7">
        <f>VLOOKUP($N283,AF!$B$43:$M$84,R$9)*$H283</f>
        <v>0</v>
      </c>
      <c r="S283" s="7">
        <f>VLOOKUP($N283,AF!$B$43:$M$84,S$9)*$I283</f>
        <v>0</v>
      </c>
      <c r="T283" s="7">
        <f>VLOOKUP($N283,AF!$B$43:$M$84,T$9)*$I283</f>
        <v>0</v>
      </c>
      <c r="U283" s="7">
        <f>VLOOKUP($N283,AF!$B$43:$M$84,U$9)*$J283</f>
        <v>0</v>
      </c>
      <c r="V283" s="7">
        <f>VLOOKUP($N283,AF!$B$43:$M$84,V$9)*$J283</f>
        <v>0</v>
      </c>
      <c r="W283" s="7">
        <f t="shared" si="601"/>
        <v>1061726</v>
      </c>
      <c r="X283" s="46"/>
      <c r="Y283" s="7">
        <f t="shared" si="602"/>
        <v>0</v>
      </c>
      <c r="Z283" s="7">
        <f t="shared" si="602"/>
        <v>0</v>
      </c>
      <c r="AA283" s="7">
        <f t="shared" si="603"/>
        <v>1061726</v>
      </c>
      <c r="AB283" s="45">
        <f t="shared" si="604"/>
        <v>0</v>
      </c>
      <c r="AC283" s="46"/>
      <c r="AD283" s="45">
        <v>302</v>
      </c>
      <c r="AE283" s="7">
        <f>VLOOKUP($AD283,AF!$B$43:$M$84,AE$9)*$O283</f>
        <v>0</v>
      </c>
      <c r="AF283" s="7">
        <f>VLOOKUP($AD283,AF!$B$43:$M$84,AF$9)*$P283</f>
        <v>0</v>
      </c>
      <c r="AG283" s="7">
        <f>VLOOKUP($AD283,AF!$B$43:$M$84,AG$9)*$Q283</f>
        <v>0</v>
      </c>
      <c r="AH283" s="7">
        <f>VLOOKUP($AD283,AF!$B$43:$M$84,AH$9)*$R283</f>
        <v>0</v>
      </c>
      <c r="AI283" s="7">
        <f>VLOOKUP($AD283,AF!$B$43:$M$84,AI$9)*$S283</f>
        <v>0</v>
      </c>
      <c r="AJ283" s="7">
        <f>VLOOKUP($AD283,AF!$B$43:$M$84,AJ$9)*$T283</f>
        <v>0</v>
      </c>
      <c r="AK283" s="7">
        <f>VLOOKUP($AD283,AF!$B$43:$M$84,AK$9)*$U283</f>
        <v>0</v>
      </c>
      <c r="AL283" s="7">
        <f>VLOOKUP($AD283,AF!$B$43:$M$84,AL$9)*$V283</f>
        <v>0</v>
      </c>
      <c r="AM283" s="7">
        <f t="shared" si="605"/>
        <v>1061726</v>
      </c>
      <c r="AN283" s="46"/>
      <c r="AO283" s="7">
        <f t="shared" si="606"/>
        <v>0</v>
      </c>
      <c r="AP283" s="7">
        <f t="shared" si="606"/>
        <v>0</v>
      </c>
      <c r="AQ283" s="7">
        <f t="shared" si="607"/>
        <v>1061726</v>
      </c>
      <c r="AR283" s="45">
        <f t="shared" si="608"/>
        <v>0</v>
      </c>
      <c r="AS283" s="46"/>
      <c r="AT283" s="46"/>
    </row>
    <row r="284" spans="1:46" x14ac:dyDescent="0.4">
      <c r="A284" s="20">
        <f t="shared" si="593"/>
        <v>276</v>
      </c>
      <c r="B284" s="6">
        <v>904</v>
      </c>
      <c r="C284" t="s">
        <v>340</v>
      </c>
      <c r="D284" t="s">
        <v>341</v>
      </c>
      <c r="E284" s="15">
        <f>'Form 1 WP'!W249</f>
        <v>0</v>
      </c>
      <c r="F284" s="7">
        <v>101</v>
      </c>
      <c r="G284" s="7">
        <f>VLOOKUP($F284,AF!$B$43:$M$84,G$9)*$E284</f>
        <v>0</v>
      </c>
      <c r="H284" s="7">
        <f>VLOOKUP($F284,AF!$B$43:$M$84,H$9)*$E284</f>
        <v>0</v>
      </c>
      <c r="I284" s="7">
        <f>VLOOKUP($F284,AF!$B$43:$M$84,I$9)*$E284</f>
        <v>0</v>
      </c>
      <c r="J284" s="7">
        <f>VLOOKUP($F284,AF!$B$43:$M$84,J$9)*$E284</f>
        <v>0</v>
      </c>
      <c r="K284" s="7">
        <f t="shared" si="599"/>
        <v>0</v>
      </c>
      <c r="L284" s="45">
        <f t="shared" si="600"/>
        <v>0</v>
      </c>
      <c r="M284" s="46"/>
      <c r="N284" s="7">
        <v>206</v>
      </c>
      <c r="O284" s="7">
        <f>VLOOKUP($N284,AF!$B$43:$M$84,O$9)*$G284</f>
        <v>0</v>
      </c>
      <c r="P284" s="7">
        <f>VLOOKUP($N284,AF!$B$43:$M$84,P$9)*$G284</f>
        <v>0</v>
      </c>
      <c r="Q284" s="7">
        <f>VLOOKUP($N284,AF!$B$43:$M$84,Q$9)*$H284</f>
        <v>0</v>
      </c>
      <c r="R284" s="7">
        <f>VLOOKUP($N284,AF!$B$43:$M$84,R$9)*$H284</f>
        <v>0</v>
      </c>
      <c r="S284" s="7">
        <f>VLOOKUP($N284,AF!$B$43:$M$84,S$9)*$I284</f>
        <v>0</v>
      </c>
      <c r="T284" s="7">
        <f>VLOOKUP($N284,AF!$B$43:$M$84,T$9)*$I284</f>
        <v>0</v>
      </c>
      <c r="U284" s="7">
        <f>VLOOKUP($N284,AF!$B$43:$M$84,U$9)*$J284</f>
        <v>0</v>
      </c>
      <c r="V284" s="7">
        <f>VLOOKUP($N284,AF!$B$43:$M$84,V$9)*$J284</f>
        <v>0</v>
      </c>
      <c r="W284" s="7">
        <f t="shared" si="601"/>
        <v>0</v>
      </c>
      <c r="X284" s="46"/>
      <c r="Y284" s="7">
        <f t="shared" si="602"/>
        <v>0</v>
      </c>
      <c r="Z284" s="7">
        <f t="shared" si="602"/>
        <v>0</v>
      </c>
      <c r="AA284" s="7">
        <f t="shared" si="603"/>
        <v>0</v>
      </c>
      <c r="AB284" s="45">
        <f t="shared" si="604"/>
        <v>0</v>
      </c>
      <c r="AC284" s="46"/>
      <c r="AD284" s="45">
        <v>302</v>
      </c>
      <c r="AE284" s="7">
        <f>VLOOKUP($AD284,AF!$B$43:$M$84,AE$9)*$O284</f>
        <v>0</v>
      </c>
      <c r="AF284" s="7">
        <f>VLOOKUP($AD284,AF!$B$43:$M$84,AF$9)*$P284</f>
        <v>0</v>
      </c>
      <c r="AG284" s="7">
        <f>VLOOKUP($AD284,AF!$B$43:$M$84,AG$9)*$Q284</f>
        <v>0</v>
      </c>
      <c r="AH284" s="7">
        <f>VLOOKUP($AD284,AF!$B$43:$M$84,AH$9)*$R284</f>
        <v>0</v>
      </c>
      <c r="AI284" s="7">
        <f>VLOOKUP($AD284,AF!$B$43:$M$84,AI$9)*$S284</f>
        <v>0</v>
      </c>
      <c r="AJ284" s="7">
        <f>VLOOKUP($AD284,AF!$B$43:$M$84,AJ$9)*$T284</f>
        <v>0</v>
      </c>
      <c r="AK284" s="7">
        <f>VLOOKUP($AD284,AF!$B$43:$M$84,AK$9)*$U284</f>
        <v>0</v>
      </c>
      <c r="AL284" s="7">
        <f>VLOOKUP($AD284,AF!$B$43:$M$84,AL$9)*$V284</f>
        <v>0</v>
      </c>
      <c r="AM284" s="7">
        <f t="shared" si="605"/>
        <v>0</v>
      </c>
      <c r="AN284" s="46"/>
      <c r="AO284" s="7">
        <f t="shared" si="606"/>
        <v>0</v>
      </c>
      <c r="AP284" s="7">
        <f t="shared" si="606"/>
        <v>0</v>
      </c>
      <c r="AQ284" s="7">
        <f t="shared" si="607"/>
        <v>0</v>
      </c>
      <c r="AR284" s="45">
        <f t="shared" si="608"/>
        <v>0</v>
      </c>
      <c r="AS284" s="46"/>
      <c r="AT284" s="46"/>
    </row>
    <row r="285" spans="1:46" x14ac:dyDescent="0.4">
      <c r="A285" s="20">
        <f t="shared" si="593"/>
        <v>277</v>
      </c>
      <c r="B285" s="6">
        <v>905</v>
      </c>
      <c r="C285" t="s">
        <v>342</v>
      </c>
      <c r="D285" t="s">
        <v>343</v>
      </c>
      <c r="E285" s="15">
        <f>'Form 1 WP'!W250</f>
        <v>0</v>
      </c>
      <c r="F285" s="7">
        <v>101</v>
      </c>
      <c r="G285" s="7">
        <f>VLOOKUP($F285,AF!$B$43:$M$84,G$9)*$E285</f>
        <v>0</v>
      </c>
      <c r="H285" s="7">
        <f>VLOOKUP($F285,AF!$B$43:$M$84,H$9)*$E285</f>
        <v>0</v>
      </c>
      <c r="I285" s="7">
        <f>VLOOKUP($F285,AF!$B$43:$M$84,I$9)*$E285</f>
        <v>0</v>
      </c>
      <c r="J285" s="7">
        <f>VLOOKUP($F285,AF!$B$43:$M$84,J$9)*$E285</f>
        <v>0</v>
      </c>
      <c r="K285" s="7">
        <f t="shared" si="599"/>
        <v>0</v>
      </c>
      <c r="L285" s="45">
        <f t="shared" si="600"/>
        <v>0</v>
      </c>
      <c r="M285" s="46"/>
      <c r="N285" s="7">
        <v>206</v>
      </c>
      <c r="O285" s="7">
        <f>VLOOKUP($N285,AF!$B$43:$M$84,O$9)*$G285</f>
        <v>0</v>
      </c>
      <c r="P285" s="7">
        <f>VLOOKUP($N285,AF!$B$43:$M$84,P$9)*$G285</f>
        <v>0</v>
      </c>
      <c r="Q285" s="7">
        <f>VLOOKUP($N285,AF!$B$43:$M$84,Q$9)*$H285</f>
        <v>0</v>
      </c>
      <c r="R285" s="7">
        <f>VLOOKUP($N285,AF!$B$43:$M$84,R$9)*$H285</f>
        <v>0</v>
      </c>
      <c r="S285" s="7">
        <f>VLOOKUP($N285,AF!$B$43:$M$84,S$9)*$I285</f>
        <v>0</v>
      </c>
      <c r="T285" s="7">
        <f>VLOOKUP($N285,AF!$B$43:$M$84,T$9)*$I285</f>
        <v>0</v>
      </c>
      <c r="U285" s="7">
        <f>VLOOKUP($N285,AF!$B$43:$M$84,U$9)*$J285</f>
        <v>0</v>
      </c>
      <c r="V285" s="7">
        <f>VLOOKUP($N285,AF!$B$43:$M$84,V$9)*$J285</f>
        <v>0</v>
      </c>
      <c r="W285" s="7">
        <f t="shared" si="601"/>
        <v>0</v>
      </c>
      <c r="X285" s="46"/>
      <c r="Y285" s="7">
        <f t="shared" si="602"/>
        <v>0</v>
      </c>
      <c r="Z285" s="7">
        <f t="shared" si="602"/>
        <v>0</v>
      </c>
      <c r="AA285" s="7">
        <f t="shared" si="603"/>
        <v>0</v>
      </c>
      <c r="AB285" s="45">
        <f t="shared" si="604"/>
        <v>0</v>
      </c>
      <c r="AC285" s="46"/>
      <c r="AD285" s="45">
        <v>302</v>
      </c>
      <c r="AE285" s="7">
        <f>VLOOKUP($AD285,AF!$B$43:$M$84,AE$9)*$O285</f>
        <v>0</v>
      </c>
      <c r="AF285" s="7">
        <f>VLOOKUP($AD285,AF!$B$43:$M$84,AF$9)*$P285</f>
        <v>0</v>
      </c>
      <c r="AG285" s="7">
        <f>VLOOKUP($AD285,AF!$B$43:$M$84,AG$9)*$Q285</f>
        <v>0</v>
      </c>
      <c r="AH285" s="7">
        <f>VLOOKUP($AD285,AF!$B$43:$M$84,AH$9)*$R285</f>
        <v>0</v>
      </c>
      <c r="AI285" s="7">
        <f>VLOOKUP($AD285,AF!$B$43:$M$84,AI$9)*$S285</f>
        <v>0</v>
      </c>
      <c r="AJ285" s="7">
        <f>VLOOKUP($AD285,AF!$B$43:$M$84,AJ$9)*$T285</f>
        <v>0</v>
      </c>
      <c r="AK285" s="7">
        <f>VLOOKUP($AD285,AF!$B$43:$M$84,AK$9)*$U285</f>
        <v>0</v>
      </c>
      <c r="AL285" s="7">
        <f>VLOOKUP($AD285,AF!$B$43:$M$84,AL$9)*$V285</f>
        <v>0</v>
      </c>
      <c r="AM285" s="7">
        <f t="shared" si="605"/>
        <v>0</v>
      </c>
      <c r="AN285" s="46"/>
      <c r="AO285" s="7">
        <f t="shared" si="606"/>
        <v>0</v>
      </c>
      <c r="AP285" s="7">
        <f t="shared" si="606"/>
        <v>0</v>
      </c>
      <c r="AQ285" s="7">
        <f t="shared" si="607"/>
        <v>0</v>
      </c>
      <c r="AR285" s="45">
        <f t="shared" si="608"/>
        <v>0</v>
      </c>
      <c r="AS285" s="46"/>
      <c r="AT285" s="46"/>
    </row>
    <row r="286" spans="1:46" x14ac:dyDescent="0.4">
      <c r="A286" s="20">
        <f t="shared" si="593"/>
        <v>278</v>
      </c>
      <c r="C286" t="s">
        <v>0</v>
      </c>
      <c r="E286" s="113">
        <f>SUM(E281:E285)</f>
        <v>1368505</v>
      </c>
      <c r="F286" s="47"/>
      <c r="G286" s="113">
        <f t="shared" ref="G286:K286" si="609">SUM(G281:G285)</f>
        <v>0</v>
      </c>
      <c r="H286" s="113">
        <f t="shared" si="609"/>
        <v>0</v>
      </c>
      <c r="I286" s="113">
        <f t="shared" si="609"/>
        <v>0</v>
      </c>
      <c r="J286" s="113">
        <f t="shared" si="609"/>
        <v>0</v>
      </c>
      <c r="K286" s="113">
        <f t="shared" si="609"/>
        <v>1368505</v>
      </c>
      <c r="L286" s="45">
        <f t="shared" si="600"/>
        <v>0</v>
      </c>
      <c r="M286" s="46"/>
      <c r="N286" s="47"/>
      <c r="O286" s="113">
        <f t="shared" ref="O286:P286" si="610">SUM(O281:O285)</f>
        <v>0</v>
      </c>
      <c r="P286" s="113">
        <f t="shared" si="610"/>
        <v>0</v>
      </c>
      <c r="Q286" s="113">
        <f t="shared" ref="Q286:R286" si="611">SUM(Q281:Q285)</f>
        <v>0</v>
      </c>
      <c r="R286" s="113">
        <f t="shared" si="611"/>
        <v>0</v>
      </c>
      <c r="S286" s="113">
        <f t="shared" ref="S286:T286" si="612">SUM(S281:S285)</f>
        <v>0</v>
      </c>
      <c r="T286" s="113">
        <f t="shared" si="612"/>
        <v>0</v>
      </c>
      <c r="U286" s="113">
        <f t="shared" ref="U286:V286" si="613">SUM(U281:U285)</f>
        <v>0</v>
      </c>
      <c r="V286" s="113">
        <f t="shared" si="613"/>
        <v>0</v>
      </c>
      <c r="W286" s="113">
        <f t="shared" ref="W286" si="614">SUM(W281:W285)</f>
        <v>1368505</v>
      </c>
      <c r="X286" s="46"/>
      <c r="Y286" s="113">
        <f t="shared" ref="Y286:AA286" si="615">SUM(Y281:Y285)</f>
        <v>0</v>
      </c>
      <c r="Z286" s="113">
        <f t="shared" si="615"/>
        <v>0</v>
      </c>
      <c r="AA286" s="113">
        <f t="shared" si="615"/>
        <v>1368505</v>
      </c>
      <c r="AB286" s="45">
        <f t="shared" si="604"/>
        <v>0</v>
      </c>
      <c r="AC286" s="46"/>
      <c r="AD286" s="47"/>
      <c r="AE286" s="113">
        <f t="shared" ref="AE286" si="616">SUM(AE281:AE285)</f>
        <v>0</v>
      </c>
      <c r="AF286" s="113">
        <f t="shared" ref="AF286" si="617">SUM(AF281:AF285)</f>
        <v>0</v>
      </c>
      <c r="AG286" s="113">
        <f t="shared" ref="AG286" si="618">SUM(AG281:AG285)</f>
        <v>0</v>
      </c>
      <c r="AH286" s="113">
        <f t="shared" ref="AH286" si="619">SUM(AH281:AH285)</f>
        <v>0</v>
      </c>
      <c r="AI286" s="113">
        <f t="shared" ref="AI286" si="620">SUM(AI281:AI285)</f>
        <v>0</v>
      </c>
      <c r="AJ286" s="113">
        <f t="shared" ref="AJ286" si="621">SUM(AJ281:AJ285)</f>
        <v>0</v>
      </c>
      <c r="AK286" s="113">
        <f t="shared" ref="AK286" si="622">SUM(AK281:AK285)</f>
        <v>0</v>
      </c>
      <c r="AL286" s="113">
        <f t="shared" ref="AL286" si="623">SUM(AL281:AL285)</f>
        <v>0</v>
      </c>
      <c r="AM286" s="113">
        <f t="shared" ref="AM286" si="624">SUM(AM281:AM285)</f>
        <v>1368505</v>
      </c>
      <c r="AN286" s="46"/>
      <c r="AO286" s="113">
        <f t="shared" ref="AO286:AQ286" si="625">SUM(AO281:AO285)</f>
        <v>0</v>
      </c>
      <c r="AP286" s="113">
        <f t="shared" si="625"/>
        <v>0</v>
      </c>
      <c r="AQ286" s="113">
        <f t="shared" si="625"/>
        <v>1368505</v>
      </c>
      <c r="AR286" s="45">
        <f t="shared" si="608"/>
        <v>0</v>
      </c>
      <c r="AS286" s="46"/>
      <c r="AT286" s="46"/>
    </row>
    <row r="287" spans="1:46" x14ac:dyDescent="0.4">
      <c r="A287" s="20">
        <f t="shared" si="593"/>
        <v>279</v>
      </c>
      <c r="E287" s="46"/>
      <c r="G287" s="46"/>
      <c r="H287" s="46"/>
      <c r="I287" s="46"/>
      <c r="J287" s="46"/>
      <c r="K287" s="46"/>
      <c r="M287" s="46"/>
      <c r="O287" s="46"/>
      <c r="P287" s="46"/>
      <c r="Q287" s="46"/>
      <c r="R287" s="46"/>
      <c r="S287" s="46"/>
      <c r="T287" s="46"/>
      <c r="U287" s="46"/>
      <c r="V287" s="46"/>
      <c r="W287" s="46"/>
      <c r="X287" s="46"/>
      <c r="Y287" s="46"/>
      <c r="Z287" s="46"/>
      <c r="AA287" s="46"/>
      <c r="AC287" s="46"/>
      <c r="AE287" s="46"/>
      <c r="AF287" s="46"/>
      <c r="AG287" s="46"/>
      <c r="AH287" s="46"/>
      <c r="AI287" s="46"/>
      <c r="AJ287" s="46"/>
      <c r="AK287" s="46"/>
      <c r="AL287" s="46"/>
      <c r="AM287" s="46"/>
      <c r="AN287" s="46"/>
      <c r="AO287" s="46"/>
      <c r="AP287" s="46"/>
      <c r="AQ287" s="46"/>
      <c r="AS287" s="46"/>
      <c r="AT287" s="46"/>
    </row>
    <row r="288" spans="1:46" x14ac:dyDescent="0.4">
      <c r="A288" s="20">
        <f t="shared" si="593"/>
        <v>280</v>
      </c>
      <c r="B288" s="21" t="s">
        <v>344</v>
      </c>
      <c r="C288" s="21"/>
      <c r="E288" s="46"/>
      <c r="G288" s="46"/>
      <c r="H288" s="46"/>
      <c r="I288" s="46"/>
      <c r="J288" s="46"/>
      <c r="K288" s="46"/>
      <c r="M288" s="46"/>
      <c r="O288" s="46"/>
      <c r="P288" s="46"/>
      <c r="Q288" s="46"/>
      <c r="R288" s="46"/>
      <c r="S288" s="46"/>
      <c r="T288" s="46"/>
      <c r="U288" s="46"/>
      <c r="V288" s="46"/>
      <c r="W288" s="46"/>
      <c r="X288" s="46"/>
      <c r="Y288" s="46"/>
      <c r="Z288" s="46"/>
      <c r="AA288" s="46"/>
      <c r="AC288" s="46"/>
      <c r="AE288" s="46"/>
      <c r="AF288" s="46"/>
      <c r="AG288" s="46"/>
      <c r="AH288" s="46"/>
      <c r="AI288" s="46"/>
      <c r="AJ288" s="46"/>
      <c r="AK288" s="46"/>
      <c r="AL288" s="46"/>
      <c r="AM288" s="46"/>
      <c r="AN288" s="46"/>
      <c r="AO288" s="46"/>
      <c r="AP288" s="46"/>
      <c r="AQ288" s="46"/>
      <c r="AS288" s="46"/>
      <c r="AT288" s="46"/>
    </row>
    <row r="289" spans="1:46" x14ac:dyDescent="0.4">
      <c r="A289" s="20">
        <f t="shared" si="593"/>
        <v>281</v>
      </c>
      <c r="B289" s="6">
        <v>907</v>
      </c>
      <c r="C289" t="s">
        <v>334</v>
      </c>
      <c r="D289" t="s">
        <v>345</v>
      </c>
      <c r="E289" s="15">
        <f>'Form 1 WP'!W254</f>
        <v>0</v>
      </c>
      <c r="F289" s="7">
        <v>101</v>
      </c>
      <c r="G289" s="7">
        <f>VLOOKUP($F289,AF!$B$43:$M$84,G$9)*$E289</f>
        <v>0</v>
      </c>
      <c r="H289" s="7">
        <f>VLOOKUP($F289,AF!$B$43:$M$84,H$9)*$E289</f>
        <v>0</v>
      </c>
      <c r="I289" s="7">
        <f>VLOOKUP($F289,AF!$B$43:$M$84,I$9)*$E289</f>
        <v>0</v>
      </c>
      <c r="J289" s="7">
        <f>VLOOKUP($F289,AF!$B$43:$M$84,J$9)*$E289</f>
        <v>0</v>
      </c>
      <c r="K289" s="7">
        <f t="shared" ref="K289:K292" si="626">E289-SUM(G289:J289)</f>
        <v>0</v>
      </c>
      <c r="L289" s="45">
        <f>$E289-SUM(G289:K289)</f>
        <v>0</v>
      </c>
      <c r="M289" s="46"/>
      <c r="N289" s="7">
        <v>201</v>
      </c>
      <c r="O289" s="7">
        <f>VLOOKUP($N289,AF!$B$43:$M$84,O$9)*$G289</f>
        <v>0</v>
      </c>
      <c r="P289" s="7">
        <f>VLOOKUP($N289,AF!$B$43:$M$84,P$9)*$G289</f>
        <v>0</v>
      </c>
      <c r="Q289" s="7">
        <f>VLOOKUP($N289,AF!$B$43:$M$84,Q$9)*$H289</f>
        <v>0</v>
      </c>
      <c r="R289" s="7">
        <f>VLOOKUP($N289,AF!$B$43:$M$84,R$9)*$H289</f>
        <v>0</v>
      </c>
      <c r="S289" s="7">
        <f>VLOOKUP($N289,AF!$B$43:$M$84,S$9)*$I289</f>
        <v>0</v>
      </c>
      <c r="T289" s="7">
        <f>VLOOKUP($N289,AF!$B$43:$M$84,T$9)*$I289</f>
        <v>0</v>
      </c>
      <c r="U289" s="7">
        <f>VLOOKUP($N289,AF!$B$43:$M$84,U$9)*$J289</f>
        <v>0</v>
      </c>
      <c r="V289" s="7">
        <f>VLOOKUP($N289,AF!$B$43:$M$84,V$9)*$J289</f>
        <v>0</v>
      </c>
      <c r="W289" s="7">
        <f t="shared" ref="W289:W292" si="627">E289-SUM(O289:V289)</f>
        <v>0</v>
      </c>
      <c r="X289" s="46"/>
      <c r="Y289" s="7">
        <f t="shared" ref="Y289:Z292" si="628">+O289+Q289+S289+U289</f>
        <v>0</v>
      </c>
      <c r="Z289" s="7">
        <f t="shared" si="628"/>
        <v>0</v>
      </c>
      <c r="AA289" s="7">
        <f t="shared" ref="AA289:AA292" si="629">+Z289+Y289+W289</f>
        <v>0</v>
      </c>
      <c r="AB289" s="45">
        <f t="shared" ref="AB289:AB293" si="630">$E289-AA289</f>
        <v>0</v>
      </c>
      <c r="AC289" s="46"/>
      <c r="AD289" s="45">
        <v>302</v>
      </c>
      <c r="AE289" s="7">
        <f>VLOOKUP($AD289,AF!$B$43:$M$84,AE$9)*$O289</f>
        <v>0</v>
      </c>
      <c r="AF289" s="7">
        <f>VLOOKUP($AD289,AF!$B$43:$M$84,AF$9)*$P289</f>
        <v>0</v>
      </c>
      <c r="AG289" s="7">
        <f>VLOOKUP($AD289,AF!$B$43:$M$84,AG$9)*$Q289</f>
        <v>0</v>
      </c>
      <c r="AH289" s="7">
        <f>VLOOKUP($AD289,AF!$B$43:$M$84,AH$9)*$R289</f>
        <v>0</v>
      </c>
      <c r="AI289" s="7">
        <f>VLOOKUP($AD289,AF!$B$43:$M$84,AI$9)*$S289</f>
        <v>0</v>
      </c>
      <c r="AJ289" s="7">
        <f>VLOOKUP($AD289,AF!$B$43:$M$84,AJ$9)*$T289</f>
        <v>0</v>
      </c>
      <c r="AK289" s="7">
        <f>VLOOKUP($AD289,AF!$B$43:$M$84,AK$9)*$U289</f>
        <v>0</v>
      </c>
      <c r="AL289" s="7">
        <f>VLOOKUP($AD289,AF!$B$43:$M$84,AL$9)*$V289</f>
        <v>0</v>
      </c>
      <c r="AM289" s="7">
        <f t="shared" ref="AM289:AM292" si="631">E289-SUM(AE289:AL289)</f>
        <v>0</v>
      </c>
      <c r="AN289" s="46"/>
      <c r="AO289" s="7">
        <f t="shared" ref="AO289:AP292" si="632">+AE289+AG289+AI289+AK289</f>
        <v>0</v>
      </c>
      <c r="AP289" s="7">
        <f t="shared" si="632"/>
        <v>0</v>
      </c>
      <c r="AQ289" s="7">
        <f t="shared" ref="AQ289:AQ292" si="633">+AP289+AO289+AM289</f>
        <v>0</v>
      </c>
      <c r="AR289" s="45">
        <f t="shared" ref="AR289:AR293" si="634">$E289-AQ289</f>
        <v>0</v>
      </c>
      <c r="AS289" s="46"/>
      <c r="AT289" s="46"/>
    </row>
    <row r="290" spans="1:46" x14ac:dyDescent="0.4">
      <c r="A290" s="20">
        <f t="shared" si="593"/>
        <v>282</v>
      </c>
      <c r="B290" s="6">
        <v>908</v>
      </c>
      <c r="C290" t="s">
        <v>336</v>
      </c>
      <c r="D290" t="s">
        <v>346</v>
      </c>
      <c r="E290" s="15">
        <f>'Form 1 WP'!W255</f>
        <v>0</v>
      </c>
      <c r="F290" s="7">
        <v>101</v>
      </c>
      <c r="G290" s="7">
        <f>VLOOKUP($F290,AF!$B$43:$M$84,G$9)*$E290</f>
        <v>0</v>
      </c>
      <c r="H290" s="7">
        <f>VLOOKUP($F290,AF!$B$43:$M$84,H$9)*$E290</f>
        <v>0</v>
      </c>
      <c r="I290" s="7">
        <f>VLOOKUP($F290,AF!$B$43:$M$84,I$9)*$E290</f>
        <v>0</v>
      </c>
      <c r="J290" s="7">
        <f>VLOOKUP($F290,AF!$B$43:$M$84,J$9)*$E290</f>
        <v>0</v>
      </c>
      <c r="K290" s="7">
        <f t="shared" si="626"/>
        <v>0</v>
      </c>
      <c r="L290" s="45">
        <f>$E290-SUM(G290:K290)</f>
        <v>0</v>
      </c>
      <c r="M290" s="46"/>
      <c r="N290" s="7">
        <v>201</v>
      </c>
      <c r="O290" s="7">
        <f>VLOOKUP($N290,AF!$B$43:$M$84,O$9)*$G290</f>
        <v>0</v>
      </c>
      <c r="P290" s="7">
        <f>VLOOKUP($N290,AF!$B$43:$M$84,P$9)*$G290</f>
        <v>0</v>
      </c>
      <c r="Q290" s="7">
        <f>VLOOKUP($N290,AF!$B$43:$M$84,Q$9)*$H290</f>
        <v>0</v>
      </c>
      <c r="R290" s="7">
        <f>VLOOKUP($N290,AF!$B$43:$M$84,R$9)*$H290</f>
        <v>0</v>
      </c>
      <c r="S290" s="7">
        <f>VLOOKUP($N290,AF!$B$43:$M$84,S$9)*$I290</f>
        <v>0</v>
      </c>
      <c r="T290" s="7">
        <f>VLOOKUP($N290,AF!$B$43:$M$84,T$9)*$I290</f>
        <v>0</v>
      </c>
      <c r="U290" s="7">
        <f>VLOOKUP($N290,AF!$B$43:$M$84,U$9)*$J290</f>
        <v>0</v>
      </c>
      <c r="V290" s="7">
        <f>VLOOKUP($N290,AF!$B$43:$M$84,V$9)*$J290</f>
        <v>0</v>
      </c>
      <c r="W290" s="7">
        <f t="shared" si="627"/>
        <v>0</v>
      </c>
      <c r="X290" s="46"/>
      <c r="Y290" s="7">
        <f t="shared" si="628"/>
        <v>0</v>
      </c>
      <c r="Z290" s="7">
        <f t="shared" si="628"/>
        <v>0</v>
      </c>
      <c r="AA290" s="7">
        <f t="shared" si="629"/>
        <v>0</v>
      </c>
      <c r="AB290" s="45">
        <f t="shared" si="630"/>
        <v>0</v>
      </c>
      <c r="AC290" s="46"/>
      <c r="AD290" s="45">
        <v>302</v>
      </c>
      <c r="AE290" s="7">
        <f>VLOOKUP($AD290,AF!$B$43:$M$84,AE$9)*$O290</f>
        <v>0</v>
      </c>
      <c r="AF290" s="7">
        <f>VLOOKUP($AD290,AF!$B$43:$M$84,AF$9)*$P290</f>
        <v>0</v>
      </c>
      <c r="AG290" s="7">
        <f>VLOOKUP($AD290,AF!$B$43:$M$84,AG$9)*$Q290</f>
        <v>0</v>
      </c>
      <c r="AH290" s="7">
        <f>VLOOKUP($AD290,AF!$B$43:$M$84,AH$9)*$R290</f>
        <v>0</v>
      </c>
      <c r="AI290" s="7">
        <f>VLOOKUP($AD290,AF!$B$43:$M$84,AI$9)*$S290</f>
        <v>0</v>
      </c>
      <c r="AJ290" s="7">
        <f>VLOOKUP($AD290,AF!$B$43:$M$84,AJ$9)*$T290</f>
        <v>0</v>
      </c>
      <c r="AK290" s="7">
        <f>VLOOKUP($AD290,AF!$B$43:$M$84,AK$9)*$U290</f>
        <v>0</v>
      </c>
      <c r="AL290" s="7">
        <f>VLOOKUP($AD290,AF!$B$43:$M$84,AL$9)*$V290</f>
        <v>0</v>
      </c>
      <c r="AM290" s="7">
        <f t="shared" si="631"/>
        <v>0</v>
      </c>
      <c r="AN290" s="46"/>
      <c r="AO290" s="7">
        <f t="shared" si="632"/>
        <v>0</v>
      </c>
      <c r="AP290" s="7">
        <f t="shared" si="632"/>
        <v>0</v>
      </c>
      <c r="AQ290" s="7">
        <f t="shared" si="633"/>
        <v>0</v>
      </c>
      <c r="AR290" s="45">
        <f t="shared" si="634"/>
        <v>0</v>
      </c>
      <c r="AS290" s="46"/>
      <c r="AT290" s="46"/>
    </row>
    <row r="291" spans="1:46" x14ac:dyDescent="0.4">
      <c r="A291" s="20">
        <f t="shared" si="593"/>
        <v>283</v>
      </c>
      <c r="B291" s="6">
        <v>909</v>
      </c>
      <c r="C291" t="s">
        <v>338</v>
      </c>
      <c r="D291" t="s">
        <v>347</v>
      </c>
      <c r="E291" s="15">
        <f>'Form 1 WP'!W256</f>
        <v>0</v>
      </c>
      <c r="F291" s="7">
        <v>101</v>
      </c>
      <c r="G291" s="7">
        <f>VLOOKUP($F291,AF!$B$43:$M$84,G$9)*$E291</f>
        <v>0</v>
      </c>
      <c r="H291" s="7">
        <f>VLOOKUP($F291,AF!$B$43:$M$84,H$9)*$E291</f>
        <v>0</v>
      </c>
      <c r="I291" s="7">
        <f>VLOOKUP($F291,AF!$B$43:$M$84,I$9)*$E291</f>
        <v>0</v>
      </c>
      <c r="J291" s="7">
        <f>VLOOKUP($F291,AF!$B$43:$M$84,J$9)*$E291</f>
        <v>0</v>
      </c>
      <c r="K291" s="7">
        <f t="shared" si="626"/>
        <v>0</v>
      </c>
      <c r="L291" s="45">
        <f>$E291-SUM(G291:K291)</f>
        <v>0</v>
      </c>
      <c r="M291" s="46"/>
      <c r="N291" s="7">
        <v>201</v>
      </c>
      <c r="O291" s="7">
        <f>VLOOKUP($N291,AF!$B$43:$M$84,O$9)*$G291</f>
        <v>0</v>
      </c>
      <c r="P291" s="7">
        <f>VLOOKUP($N291,AF!$B$43:$M$84,P$9)*$G291</f>
        <v>0</v>
      </c>
      <c r="Q291" s="7">
        <f>VLOOKUP($N291,AF!$B$43:$M$84,Q$9)*$H291</f>
        <v>0</v>
      </c>
      <c r="R291" s="7">
        <f>VLOOKUP($N291,AF!$B$43:$M$84,R$9)*$H291</f>
        <v>0</v>
      </c>
      <c r="S291" s="7">
        <f>VLOOKUP($N291,AF!$B$43:$M$84,S$9)*$I291</f>
        <v>0</v>
      </c>
      <c r="T291" s="7">
        <f>VLOOKUP($N291,AF!$B$43:$M$84,T$9)*$I291</f>
        <v>0</v>
      </c>
      <c r="U291" s="7">
        <f>VLOOKUP($N291,AF!$B$43:$M$84,U$9)*$J291</f>
        <v>0</v>
      </c>
      <c r="V291" s="7">
        <f>VLOOKUP($N291,AF!$B$43:$M$84,V$9)*$J291</f>
        <v>0</v>
      </c>
      <c r="W291" s="7">
        <f t="shared" si="627"/>
        <v>0</v>
      </c>
      <c r="X291" s="46"/>
      <c r="Y291" s="7">
        <f t="shared" si="628"/>
        <v>0</v>
      </c>
      <c r="Z291" s="7">
        <f t="shared" si="628"/>
        <v>0</v>
      </c>
      <c r="AA291" s="7">
        <f t="shared" si="629"/>
        <v>0</v>
      </c>
      <c r="AB291" s="45">
        <f t="shared" si="630"/>
        <v>0</v>
      </c>
      <c r="AC291" s="46"/>
      <c r="AD291" s="45">
        <v>302</v>
      </c>
      <c r="AE291" s="7">
        <f>VLOOKUP($AD291,AF!$B$43:$M$84,AE$9)*$O291</f>
        <v>0</v>
      </c>
      <c r="AF291" s="7">
        <f>VLOOKUP($AD291,AF!$B$43:$M$84,AF$9)*$P291</f>
        <v>0</v>
      </c>
      <c r="AG291" s="7">
        <f>VLOOKUP($AD291,AF!$B$43:$M$84,AG$9)*$Q291</f>
        <v>0</v>
      </c>
      <c r="AH291" s="7">
        <f>VLOOKUP($AD291,AF!$B$43:$M$84,AH$9)*$R291</f>
        <v>0</v>
      </c>
      <c r="AI291" s="7">
        <f>VLOOKUP($AD291,AF!$B$43:$M$84,AI$9)*$S291</f>
        <v>0</v>
      </c>
      <c r="AJ291" s="7">
        <f>VLOOKUP($AD291,AF!$B$43:$M$84,AJ$9)*$T291</f>
        <v>0</v>
      </c>
      <c r="AK291" s="7">
        <f>VLOOKUP($AD291,AF!$B$43:$M$84,AK$9)*$U291</f>
        <v>0</v>
      </c>
      <c r="AL291" s="7">
        <f>VLOOKUP($AD291,AF!$B$43:$M$84,AL$9)*$V291</f>
        <v>0</v>
      </c>
      <c r="AM291" s="7">
        <f t="shared" si="631"/>
        <v>0</v>
      </c>
      <c r="AN291" s="46"/>
      <c r="AO291" s="7">
        <f t="shared" si="632"/>
        <v>0</v>
      </c>
      <c r="AP291" s="7">
        <f t="shared" si="632"/>
        <v>0</v>
      </c>
      <c r="AQ291" s="7">
        <f t="shared" si="633"/>
        <v>0</v>
      </c>
      <c r="AR291" s="45">
        <f t="shared" si="634"/>
        <v>0</v>
      </c>
      <c r="AS291" s="46"/>
      <c r="AT291" s="46"/>
    </row>
    <row r="292" spans="1:46" x14ac:dyDescent="0.4">
      <c r="A292" s="20">
        <f t="shared" si="593"/>
        <v>284</v>
      </c>
      <c r="B292" s="6">
        <v>910</v>
      </c>
      <c r="C292" t="s">
        <v>340</v>
      </c>
      <c r="D292" t="s">
        <v>348</v>
      </c>
      <c r="E292" s="15">
        <f>'Form 1 WP'!W257</f>
        <v>0</v>
      </c>
      <c r="F292" s="7">
        <v>101</v>
      </c>
      <c r="G292" s="7">
        <f>VLOOKUP($F292,AF!$B$43:$M$84,G$9)*$E292</f>
        <v>0</v>
      </c>
      <c r="H292" s="7">
        <f>VLOOKUP($F292,AF!$B$43:$M$84,H$9)*$E292</f>
        <v>0</v>
      </c>
      <c r="I292" s="7">
        <f>VLOOKUP($F292,AF!$B$43:$M$84,I$9)*$E292</f>
        <v>0</v>
      </c>
      <c r="J292" s="7">
        <f>VLOOKUP($F292,AF!$B$43:$M$84,J$9)*$E292</f>
        <v>0</v>
      </c>
      <c r="K292" s="7">
        <f t="shared" si="626"/>
        <v>0</v>
      </c>
      <c r="L292" s="45">
        <f>$E292-SUM(G292:K292)</f>
        <v>0</v>
      </c>
      <c r="M292" s="46"/>
      <c r="N292" s="7">
        <v>201</v>
      </c>
      <c r="O292" s="7">
        <f>VLOOKUP($N292,AF!$B$43:$M$84,O$9)*$G292</f>
        <v>0</v>
      </c>
      <c r="P292" s="7">
        <f>VLOOKUP($N292,AF!$B$43:$M$84,P$9)*$G292</f>
        <v>0</v>
      </c>
      <c r="Q292" s="7">
        <f>VLOOKUP($N292,AF!$B$43:$M$84,Q$9)*$H292</f>
        <v>0</v>
      </c>
      <c r="R292" s="7">
        <f>VLOOKUP($N292,AF!$B$43:$M$84,R$9)*$H292</f>
        <v>0</v>
      </c>
      <c r="S292" s="7">
        <f>VLOOKUP($N292,AF!$B$43:$M$84,S$9)*$I292</f>
        <v>0</v>
      </c>
      <c r="T292" s="7">
        <f>VLOOKUP($N292,AF!$B$43:$M$84,T$9)*$I292</f>
        <v>0</v>
      </c>
      <c r="U292" s="7">
        <f>VLOOKUP($N292,AF!$B$43:$M$84,U$9)*$J292</f>
        <v>0</v>
      </c>
      <c r="V292" s="7">
        <f>VLOOKUP($N292,AF!$B$43:$M$84,V$9)*$J292</f>
        <v>0</v>
      </c>
      <c r="W292" s="7">
        <f t="shared" si="627"/>
        <v>0</v>
      </c>
      <c r="X292" s="46"/>
      <c r="Y292" s="7">
        <f t="shared" si="628"/>
        <v>0</v>
      </c>
      <c r="Z292" s="7">
        <f t="shared" si="628"/>
        <v>0</v>
      </c>
      <c r="AA292" s="7">
        <f t="shared" si="629"/>
        <v>0</v>
      </c>
      <c r="AB292" s="45">
        <f t="shared" si="630"/>
        <v>0</v>
      </c>
      <c r="AC292" s="46"/>
      <c r="AD292" s="45">
        <v>302</v>
      </c>
      <c r="AE292" s="7">
        <f>VLOOKUP($AD292,AF!$B$43:$M$84,AE$9)*$O292</f>
        <v>0</v>
      </c>
      <c r="AF292" s="7">
        <f>VLOOKUP($AD292,AF!$B$43:$M$84,AF$9)*$P292</f>
        <v>0</v>
      </c>
      <c r="AG292" s="7">
        <f>VLOOKUP($AD292,AF!$B$43:$M$84,AG$9)*$Q292</f>
        <v>0</v>
      </c>
      <c r="AH292" s="7">
        <f>VLOOKUP($AD292,AF!$B$43:$M$84,AH$9)*$R292</f>
        <v>0</v>
      </c>
      <c r="AI292" s="7">
        <f>VLOOKUP($AD292,AF!$B$43:$M$84,AI$9)*$S292</f>
        <v>0</v>
      </c>
      <c r="AJ292" s="7">
        <f>VLOOKUP($AD292,AF!$B$43:$M$84,AJ$9)*$T292</f>
        <v>0</v>
      </c>
      <c r="AK292" s="7">
        <f>VLOOKUP($AD292,AF!$B$43:$M$84,AK$9)*$U292</f>
        <v>0</v>
      </c>
      <c r="AL292" s="7">
        <f>VLOOKUP($AD292,AF!$B$43:$M$84,AL$9)*$V292</f>
        <v>0</v>
      </c>
      <c r="AM292" s="7">
        <f t="shared" si="631"/>
        <v>0</v>
      </c>
      <c r="AN292" s="46"/>
      <c r="AO292" s="7">
        <f t="shared" si="632"/>
        <v>0</v>
      </c>
      <c r="AP292" s="7">
        <f t="shared" si="632"/>
        <v>0</v>
      </c>
      <c r="AQ292" s="7">
        <f t="shared" si="633"/>
        <v>0</v>
      </c>
      <c r="AR292" s="45">
        <f t="shared" si="634"/>
        <v>0</v>
      </c>
      <c r="AS292" s="46"/>
      <c r="AT292" s="46"/>
    </row>
    <row r="293" spans="1:46" x14ac:dyDescent="0.4">
      <c r="A293" s="20">
        <f t="shared" si="593"/>
        <v>285</v>
      </c>
      <c r="C293" t="s">
        <v>0</v>
      </c>
      <c r="E293" s="113">
        <f>SUM(E289:E292)</f>
        <v>0</v>
      </c>
      <c r="F293" s="47"/>
      <c r="G293" s="113">
        <f t="shared" ref="G293:I293" si="635">SUM(G289:G292)</f>
        <v>0</v>
      </c>
      <c r="H293" s="113">
        <f t="shared" si="635"/>
        <v>0</v>
      </c>
      <c r="I293" s="113">
        <f t="shared" si="635"/>
        <v>0</v>
      </c>
      <c r="J293" s="113">
        <f t="shared" ref="J293:K293" si="636">SUM(J289:J292)</f>
        <v>0</v>
      </c>
      <c r="K293" s="113">
        <f t="shared" si="636"/>
        <v>0</v>
      </c>
      <c r="L293" s="45">
        <f>$E293-SUM(G293:K293)</f>
        <v>0</v>
      </c>
      <c r="M293" s="46"/>
      <c r="N293" s="47"/>
      <c r="O293" s="113">
        <f t="shared" ref="O293" si="637">SUM(O289:O292)</f>
        <v>0</v>
      </c>
      <c r="P293" s="113">
        <f t="shared" ref="P293:W293" si="638">SUM(P289:P292)</f>
        <v>0</v>
      </c>
      <c r="Q293" s="113">
        <f t="shared" si="638"/>
        <v>0</v>
      </c>
      <c r="R293" s="113">
        <f t="shared" ref="R293" si="639">SUM(R289:R292)</f>
        <v>0</v>
      </c>
      <c r="S293" s="113">
        <f t="shared" si="638"/>
        <v>0</v>
      </c>
      <c r="T293" s="113">
        <f t="shared" ref="T293" si="640">SUM(T289:T292)</f>
        <v>0</v>
      </c>
      <c r="U293" s="113">
        <f t="shared" si="638"/>
        <v>0</v>
      </c>
      <c r="V293" s="113">
        <f t="shared" ref="V293" si="641">SUM(V289:V292)</f>
        <v>0</v>
      </c>
      <c r="W293" s="113">
        <f t="shared" si="638"/>
        <v>0</v>
      </c>
      <c r="X293" s="46"/>
      <c r="Y293" s="113">
        <f t="shared" ref="Y293:AA293" si="642">SUM(Y289:Y292)</f>
        <v>0</v>
      </c>
      <c r="Z293" s="113">
        <f t="shared" si="642"/>
        <v>0</v>
      </c>
      <c r="AA293" s="113">
        <f t="shared" si="642"/>
        <v>0</v>
      </c>
      <c r="AB293" s="45">
        <f t="shared" si="630"/>
        <v>0</v>
      </c>
      <c r="AC293" s="46"/>
      <c r="AD293" s="47"/>
      <c r="AE293" s="113">
        <f t="shared" ref="AE293:AM293" si="643">SUM(AE289:AE292)</f>
        <v>0</v>
      </c>
      <c r="AF293" s="113">
        <f t="shared" si="643"/>
        <v>0</v>
      </c>
      <c r="AG293" s="113">
        <f t="shared" si="643"/>
        <v>0</v>
      </c>
      <c r="AH293" s="113">
        <f t="shared" si="643"/>
        <v>0</v>
      </c>
      <c r="AI293" s="113">
        <f t="shared" si="643"/>
        <v>0</v>
      </c>
      <c r="AJ293" s="113">
        <f t="shared" si="643"/>
        <v>0</v>
      </c>
      <c r="AK293" s="113">
        <f t="shared" si="643"/>
        <v>0</v>
      </c>
      <c r="AL293" s="113">
        <f t="shared" si="643"/>
        <v>0</v>
      </c>
      <c r="AM293" s="113">
        <f t="shared" si="643"/>
        <v>0</v>
      </c>
      <c r="AN293" s="46"/>
      <c r="AO293" s="113">
        <f t="shared" ref="AO293:AQ293" si="644">SUM(AO289:AO292)</f>
        <v>0</v>
      </c>
      <c r="AP293" s="113">
        <f t="shared" si="644"/>
        <v>0</v>
      </c>
      <c r="AQ293" s="113">
        <f t="shared" si="644"/>
        <v>0</v>
      </c>
      <c r="AR293" s="45">
        <f t="shared" si="634"/>
        <v>0</v>
      </c>
      <c r="AS293" s="46"/>
      <c r="AT293" s="46"/>
    </row>
    <row r="294" spans="1:46" x14ac:dyDescent="0.4">
      <c r="A294" s="20">
        <f t="shared" si="593"/>
        <v>286</v>
      </c>
      <c r="E294" s="46"/>
      <c r="F294" s="47"/>
      <c r="G294" s="47"/>
      <c r="H294" s="47"/>
      <c r="I294" s="47"/>
      <c r="J294" s="47"/>
      <c r="K294" s="47"/>
      <c r="L294" s="47"/>
      <c r="M294" s="46"/>
      <c r="N294" s="47"/>
      <c r="O294" s="47"/>
      <c r="P294" s="47"/>
      <c r="Q294" s="47"/>
      <c r="R294" s="47"/>
      <c r="S294" s="47"/>
      <c r="T294" s="47"/>
      <c r="U294" s="47"/>
      <c r="V294" s="47"/>
      <c r="W294" s="47"/>
      <c r="X294" s="46"/>
      <c r="Y294" s="47"/>
      <c r="Z294" s="47"/>
      <c r="AA294" s="47"/>
      <c r="AB294" s="47"/>
      <c r="AC294" s="46"/>
      <c r="AD294" s="47"/>
      <c r="AE294" s="47"/>
      <c r="AF294" s="47"/>
      <c r="AG294" s="47"/>
      <c r="AH294" s="47"/>
      <c r="AI294" s="47"/>
      <c r="AJ294" s="47"/>
      <c r="AK294" s="47"/>
      <c r="AL294" s="47"/>
      <c r="AM294" s="47"/>
      <c r="AN294" s="46"/>
      <c r="AO294" s="47"/>
      <c r="AP294" s="47"/>
      <c r="AQ294" s="47"/>
      <c r="AR294" s="47"/>
      <c r="AS294" s="46"/>
      <c r="AT294" s="46"/>
    </row>
    <row r="295" spans="1:46" x14ac:dyDescent="0.4">
      <c r="A295" s="20">
        <f t="shared" si="593"/>
        <v>287</v>
      </c>
      <c r="B295" s="21" t="s">
        <v>408</v>
      </c>
      <c r="C295" s="21"/>
      <c r="E295" s="46"/>
      <c r="F295" s="47"/>
      <c r="G295" s="47"/>
      <c r="H295" s="47"/>
      <c r="I295" s="47"/>
      <c r="J295" s="47"/>
      <c r="K295" s="47"/>
      <c r="L295" s="47"/>
      <c r="M295" s="46"/>
      <c r="N295" s="47"/>
      <c r="O295" s="47"/>
      <c r="P295" s="47"/>
      <c r="Q295" s="47"/>
      <c r="R295" s="47"/>
      <c r="S295" s="47"/>
      <c r="T295" s="47"/>
      <c r="U295" s="47"/>
      <c r="V295" s="47"/>
      <c r="W295" s="47"/>
      <c r="X295" s="46"/>
      <c r="Y295" s="47"/>
      <c r="Z295" s="47"/>
      <c r="AA295" s="47"/>
      <c r="AB295" s="47"/>
      <c r="AC295" s="46"/>
      <c r="AD295" s="47"/>
      <c r="AE295" s="47"/>
      <c r="AF295" s="47"/>
      <c r="AG295" s="47"/>
      <c r="AH295" s="47"/>
      <c r="AI295" s="47"/>
      <c r="AJ295" s="47"/>
      <c r="AK295" s="47"/>
      <c r="AL295" s="47"/>
      <c r="AM295" s="47"/>
      <c r="AN295" s="46"/>
      <c r="AO295" s="47"/>
      <c r="AP295" s="47"/>
      <c r="AQ295" s="47"/>
      <c r="AR295" s="47"/>
      <c r="AS295" s="46"/>
      <c r="AT295" s="46"/>
    </row>
    <row r="296" spans="1:46" x14ac:dyDescent="0.4">
      <c r="A296" s="20">
        <f t="shared" si="593"/>
        <v>288</v>
      </c>
      <c r="B296" s="6">
        <v>911</v>
      </c>
      <c r="C296" t="s">
        <v>334</v>
      </c>
      <c r="D296" t="s">
        <v>349</v>
      </c>
      <c r="E296" s="15">
        <f>'Form 1 WP'!W261</f>
        <v>0</v>
      </c>
      <c r="F296" s="7">
        <v>101</v>
      </c>
      <c r="G296" s="7">
        <f>VLOOKUP($F296,AF!$B$43:$M$84,G$9)*$E296</f>
        <v>0</v>
      </c>
      <c r="H296" s="7">
        <f>VLOOKUP($F296,AF!$B$43:$M$84,H$9)*$E296</f>
        <v>0</v>
      </c>
      <c r="I296" s="7">
        <f>VLOOKUP($F296,AF!$B$43:$M$84,I$9)*$E296</f>
        <v>0</v>
      </c>
      <c r="J296" s="7">
        <f>VLOOKUP($F296,AF!$B$43:$M$84,J$9)*$E296</f>
        <v>0</v>
      </c>
      <c r="K296" s="7">
        <f t="shared" ref="K296:K299" si="645">E296-SUM(G296:J296)</f>
        <v>0</v>
      </c>
      <c r="L296" s="45">
        <f>$E296-SUM(G296:K296)</f>
        <v>0</v>
      </c>
      <c r="M296" s="46"/>
      <c r="N296" s="7">
        <v>201</v>
      </c>
      <c r="O296" s="7">
        <f>VLOOKUP($N296,AF!$B$43:$M$84,O$9)*$G296</f>
        <v>0</v>
      </c>
      <c r="P296" s="7">
        <f>VLOOKUP($N296,AF!$B$43:$M$84,P$9)*$G296</f>
        <v>0</v>
      </c>
      <c r="Q296" s="7">
        <f>VLOOKUP($N296,AF!$B$43:$M$84,Q$9)*$H296</f>
        <v>0</v>
      </c>
      <c r="R296" s="7">
        <f>VLOOKUP($N296,AF!$B$43:$M$84,R$9)*$H296</f>
        <v>0</v>
      </c>
      <c r="S296" s="7">
        <f>VLOOKUP($N296,AF!$B$43:$M$84,S$9)*$I296</f>
        <v>0</v>
      </c>
      <c r="T296" s="7">
        <f>VLOOKUP($N296,AF!$B$43:$M$84,T$9)*$I296</f>
        <v>0</v>
      </c>
      <c r="U296" s="7">
        <f>VLOOKUP($N296,AF!$B$43:$M$84,U$9)*$J296</f>
        <v>0</v>
      </c>
      <c r="V296" s="7">
        <f>VLOOKUP($N296,AF!$B$43:$M$84,V$9)*$J296</f>
        <v>0</v>
      </c>
      <c r="W296" s="7">
        <f t="shared" ref="W296:W299" si="646">E296-SUM(O296:V296)</f>
        <v>0</v>
      </c>
      <c r="X296" s="46"/>
      <c r="Y296" s="7">
        <f t="shared" ref="Y296:Z299" si="647">+O296+Q296+S296+U296</f>
        <v>0</v>
      </c>
      <c r="Z296" s="7">
        <f t="shared" si="647"/>
        <v>0</v>
      </c>
      <c r="AA296" s="7">
        <f t="shared" ref="AA296:AA299" si="648">+Z296+Y296+W296</f>
        <v>0</v>
      </c>
      <c r="AB296" s="45">
        <f t="shared" ref="AB296:AB300" si="649">$E296-AA296</f>
        <v>0</v>
      </c>
      <c r="AC296" s="46"/>
      <c r="AD296" s="45">
        <v>302</v>
      </c>
      <c r="AE296" s="7">
        <f>VLOOKUP($AD296,AF!$B$43:$M$84,AE$9)*$O296</f>
        <v>0</v>
      </c>
      <c r="AF296" s="7">
        <f>VLOOKUP($AD296,AF!$B$43:$M$84,AF$9)*$P296</f>
        <v>0</v>
      </c>
      <c r="AG296" s="7">
        <f>VLOOKUP($AD296,AF!$B$43:$M$84,AG$9)*$Q296</f>
        <v>0</v>
      </c>
      <c r="AH296" s="7">
        <f>VLOOKUP($AD296,AF!$B$43:$M$84,AH$9)*$R296</f>
        <v>0</v>
      </c>
      <c r="AI296" s="7">
        <f>VLOOKUP($AD296,AF!$B$43:$M$84,AI$9)*$S296</f>
        <v>0</v>
      </c>
      <c r="AJ296" s="7">
        <f>VLOOKUP($AD296,AF!$B$43:$M$84,AJ$9)*$T296</f>
        <v>0</v>
      </c>
      <c r="AK296" s="7">
        <f>VLOOKUP($AD296,AF!$B$43:$M$84,AK$9)*$U296</f>
        <v>0</v>
      </c>
      <c r="AL296" s="7">
        <f>VLOOKUP($AD296,AF!$B$43:$M$84,AL$9)*$V296</f>
        <v>0</v>
      </c>
      <c r="AM296" s="7">
        <f>E296-SUM(AE296:AL296)</f>
        <v>0</v>
      </c>
      <c r="AN296" s="46"/>
      <c r="AO296" s="7">
        <f t="shared" ref="AO296:AP299" si="650">+AE296+AG296+AI296+AK296</f>
        <v>0</v>
      </c>
      <c r="AP296" s="7">
        <f t="shared" si="650"/>
        <v>0</v>
      </c>
      <c r="AQ296" s="7">
        <f t="shared" ref="AQ296:AQ299" si="651">+AP296+AO296+AM296</f>
        <v>0</v>
      </c>
      <c r="AR296" s="45">
        <f t="shared" ref="AR296:AR300" si="652">$E296-AQ296</f>
        <v>0</v>
      </c>
      <c r="AS296" s="46"/>
      <c r="AT296" s="46"/>
    </row>
    <row r="297" spans="1:46" x14ac:dyDescent="0.4">
      <c r="A297" s="20">
        <f t="shared" si="593"/>
        <v>289</v>
      </c>
      <c r="B297" s="6">
        <v>912</v>
      </c>
      <c r="C297" t="s">
        <v>54</v>
      </c>
      <c r="D297" t="s">
        <v>55</v>
      </c>
      <c r="E297" s="15">
        <f>'Form 1 WP'!W262</f>
        <v>0</v>
      </c>
      <c r="F297" s="7">
        <v>101</v>
      </c>
      <c r="G297" s="7">
        <f>VLOOKUP($F297,AF!$B$43:$M$84,G$9)*$E297</f>
        <v>0</v>
      </c>
      <c r="H297" s="7">
        <f>VLOOKUP($F297,AF!$B$43:$M$84,H$9)*$E297</f>
        <v>0</v>
      </c>
      <c r="I297" s="7">
        <f>VLOOKUP($F297,AF!$B$43:$M$84,I$9)*$E297</f>
        <v>0</v>
      </c>
      <c r="J297" s="7">
        <f>VLOOKUP($F297,AF!$B$43:$M$84,J$9)*$E297</f>
        <v>0</v>
      </c>
      <c r="K297" s="7">
        <f t="shared" si="645"/>
        <v>0</v>
      </c>
      <c r="L297" s="45">
        <f>$E297-SUM(G297:K297)</f>
        <v>0</v>
      </c>
      <c r="M297" s="46"/>
      <c r="N297" s="7">
        <v>201</v>
      </c>
      <c r="O297" s="7">
        <f>VLOOKUP($N297,AF!$B$43:$M$84,O$9)*$G297</f>
        <v>0</v>
      </c>
      <c r="P297" s="7">
        <f>VLOOKUP($N297,AF!$B$43:$M$84,P$9)*$G297</f>
        <v>0</v>
      </c>
      <c r="Q297" s="7">
        <f>VLOOKUP($N297,AF!$B$43:$M$84,Q$9)*$H297</f>
        <v>0</v>
      </c>
      <c r="R297" s="7">
        <f>VLOOKUP($N297,AF!$B$43:$M$84,R$9)*$H297</f>
        <v>0</v>
      </c>
      <c r="S297" s="7">
        <f>VLOOKUP($N297,AF!$B$43:$M$84,S$9)*$I297</f>
        <v>0</v>
      </c>
      <c r="T297" s="7">
        <f>VLOOKUP($N297,AF!$B$43:$M$84,T$9)*$I297</f>
        <v>0</v>
      </c>
      <c r="U297" s="7">
        <f>VLOOKUP($N297,AF!$B$43:$M$84,U$9)*$J297</f>
        <v>0</v>
      </c>
      <c r="V297" s="7">
        <f>VLOOKUP($N297,AF!$B$43:$M$84,V$9)*$J297</f>
        <v>0</v>
      </c>
      <c r="W297" s="7">
        <f t="shared" si="646"/>
        <v>0</v>
      </c>
      <c r="X297" s="46"/>
      <c r="Y297" s="7">
        <f t="shared" si="647"/>
        <v>0</v>
      </c>
      <c r="Z297" s="7">
        <f t="shared" si="647"/>
        <v>0</v>
      </c>
      <c r="AA297" s="7">
        <f t="shared" si="648"/>
        <v>0</v>
      </c>
      <c r="AB297" s="45">
        <f t="shared" si="649"/>
        <v>0</v>
      </c>
      <c r="AC297" s="46"/>
      <c r="AD297" s="45">
        <v>302</v>
      </c>
      <c r="AE297" s="7">
        <f>VLOOKUP($AD297,AF!$B$43:$M$84,AE$9)*$O297</f>
        <v>0</v>
      </c>
      <c r="AF297" s="7">
        <f>VLOOKUP($AD297,AF!$B$43:$M$84,AF$9)*$P297</f>
        <v>0</v>
      </c>
      <c r="AG297" s="7">
        <f>VLOOKUP($AD297,AF!$B$43:$M$84,AG$9)*$Q297</f>
        <v>0</v>
      </c>
      <c r="AH297" s="7">
        <f>VLOOKUP($AD297,AF!$B$43:$M$84,AH$9)*$R297</f>
        <v>0</v>
      </c>
      <c r="AI297" s="7">
        <f>VLOOKUP($AD297,AF!$B$43:$M$84,AI$9)*$S297</f>
        <v>0</v>
      </c>
      <c r="AJ297" s="7">
        <f>VLOOKUP($AD297,AF!$B$43:$M$84,AJ$9)*$T297</f>
        <v>0</v>
      </c>
      <c r="AK297" s="7">
        <f>VLOOKUP($AD297,AF!$B$43:$M$84,AK$9)*$U297</f>
        <v>0</v>
      </c>
      <c r="AL297" s="7">
        <f>VLOOKUP($AD297,AF!$B$43:$M$84,AL$9)*$V297</f>
        <v>0</v>
      </c>
      <c r="AM297" s="7">
        <f t="shared" ref="AM297:AM299" si="653">E297-SUM(AE297:AL297)</f>
        <v>0</v>
      </c>
      <c r="AN297" s="46"/>
      <c r="AO297" s="7">
        <f t="shared" si="650"/>
        <v>0</v>
      </c>
      <c r="AP297" s="7">
        <f t="shared" si="650"/>
        <v>0</v>
      </c>
      <c r="AQ297" s="7">
        <f t="shared" si="651"/>
        <v>0</v>
      </c>
      <c r="AR297" s="45">
        <f t="shared" si="652"/>
        <v>0</v>
      </c>
      <c r="AS297" s="46"/>
      <c r="AT297" s="46"/>
    </row>
    <row r="298" spans="1:46" x14ac:dyDescent="0.4">
      <c r="A298" s="20">
        <f t="shared" si="593"/>
        <v>290</v>
      </c>
      <c r="B298" s="6">
        <v>913</v>
      </c>
      <c r="C298" t="s">
        <v>350</v>
      </c>
      <c r="D298" t="s">
        <v>351</v>
      </c>
      <c r="E298" s="15">
        <f>'Form 1 WP'!W263</f>
        <v>0</v>
      </c>
      <c r="F298" s="7">
        <v>101</v>
      </c>
      <c r="G298" s="7">
        <f>VLOOKUP($F298,AF!$B$43:$M$84,G$9)*$E298</f>
        <v>0</v>
      </c>
      <c r="H298" s="7">
        <f>VLOOKUP($F298,AF!$B$43:$M$84,H$9)*$E298</f>
        <v>0</v>
      </c>
      <c r="I298" s="7">
        <f>VLOOKUP($F298,AF!$B$43:$M$84,I$9)*$E298</f>
        <v>0</v>
      </c>
      <c r="J298" s="7">
        <f>VLOOKUP($F298,AF!$B$43:$M$84,J$9)*$E298</f>
        <v>0</v>
      </c>
      <c r="K298" s="7">
        <f t="shared" si="645"/>
        <v>0</v>
      </c>
      <c r="L298" s="45">
        <f>$E298-SUM(G298:K298)</f>
        <v>0</v>
      </c>
      <c r="M298" s="46"/>
      <c r="N298" s="7">
        <v>201</v>
      </c>
      <c r="O298" s="7">
        <f>VLOOKUP($N298,AF!$B$43:$M$84,O$9)*$G298</f>
        <v>0</v>
      </c>
      <c r="P298" s="7">
        <f>VLOOKUP($N298,AF!$B$43:$M$84,P$9)*$G298</f>
        <v>0</v>
      </c>
      <c r="Q298" s="7">
        <f>VLOOKUP($N298,AF!$B$43:$M$84,Q$9)*$H298</f>
        <v>0</v>
      </c>
      <c r="R298" s="7">
        <f>VLOOKUP($N298,AF!$B$43:$M$84,R$9)*$H298</f>
        <v>0</v>
      </c>
      <c r="S298" s="7">
        <f>VLOOKUP($N298,AF!$B$43:$M$84,S$9)*$I298</f>
        <v>0</v>
      </c>
      <c r="T298" s="7">
        <f>VLOOKUP($N298,AF!$B$43:$M$84,T$9)*$I298</f>
        <v>0</v>
      </c>
      <c r="U298" s="7">
        <f>VLOOKUP($N298,AF!$B$43:$M$84,U$9)*$J298</f>
        <v>0</v>
      </c>
      <c r="V298" s="7">
        <f>VLOOKUP($N298,AF!$B$43:$M$84,V$9)*$J298</f>
        <v>0</v>
      </c>
      <c r="W298" s="7">
        <f t="shared" si="646"/>
        <v>0</v>
      </c>
      <c r="X298" s="46"/>
      <c r="Y298" s="7">
        <f t="shared" si="647"/>
        <v>0</v>
      </c>
      <c r="Z298" s="7">
        <f t="shared" si="647"/>
        <v>0</v>
      </c>
      <c r="AA298" s="7">
        <f t="shared" si="648"/>
        <v>0</v>
      </c>
      <c r="AB298" s="45">
        <f t="shared" si="649"/>
        <v>0</v>
      </c>
      <c r="AC298" s="46"/>
      <c r="AD298" s="45">
        <v>302</v>
      </c>
      <c r="AE298" s="7">
        <f>VLOOKUP($AD298,AF!$B$43:$M$84,AE$9)*$O298</f>
        <v>0</v>
      </c>
      <c r="AF298" s="7">
        <f>VLOOKUP($AD298,AF!$B$43:$M$84,AF$9)*$P298</f>
        <v>0</v>
      </c>
      <c r="AG298" s="7">
        <f>VLOOKUP($AD298,AF!$B$43:$M$84,AG$9)*$Q298</f>
        <v>0</v>
      </c>
      <c r="AH298" s="7">
        <f>VLOOKUP($AD298,AF!$B$43:$M$84,AH$9)*$R298</f>
        <v>0</v>
      </c>
      <c r="AI298" s="7">
        <f>VLOOKUP($AD298,AF!$B$43:$M$84,AI$9)*$S298</f>
        <v>0</v>
      </c>
      <c r="AJ298" s="7">
        <f>VLOOKUP($AD298,AF!$B$43:$M$84,AJ$9)*$T298</f>
        <v>0</v>
      </c>
      <c r="AK298" s="7">
        <f>VLOOKUP($AD298,AF!$B$43:$M$84,AK$9)*$U298</f>
        <v>0</v>
      </c>
      <c r="AL298" s="7">
        <f>VLOOKUP($AD298,AF!$B$43:$M$84,AL$9)*$V298</f>
        <v>0</v>
      </c>
      <c r="AM298" s="7">
        <f t="shared" si="653"/>
        <v>0</v>
      </c>
      <c r="AN298" s="46"/>
      <c r="AO298" s="7">
        <f t="shared" si="650"/>
        <v>0</v>
      </c>
      <c r="AP298" s="7">
        <f t="shared" si="650"/>
        <v>0</v>
      </c>
      <c r="AQ298" s="7">
        <f t="shared" si="651"/>
        <v>0</v>
      </c>
      <c r="AR298" s="45">
        <f t="shared" si="652"/>
        <v>0</v>
      </c>
      <c r="AS298" s="46"/>
      <c r="AT298" s="46"/>
    </row>
    <row r="299" spans="1:46" x14ac:dyDescent="0.4">
      <c r="A299" s="20">
        <f t="shared" si="593"/>
        <v>291</v>
      </c>
      <c r="B299" s="6">
        <v>916</v>
      </c>
      <c r="C299" t="s">
        <v>352</v>
      </c>
      <c r="D299" t="s">
        <v>353</v>
      </c>
      <c r="E299" s="15">
        <f>'Form 1 WP'!W264</f>
        <v>0</v>
      </c>
      <c r="F299" s="7">
        <v>101</v>
      </c>
      <c r="G299" s="7">
        <f>VLOOKUP($F299,AF!$B$43:$M$84,G$9)*$E299</f>
        <v>0</v>
      </c>
      <c r="H299" s="7">
        <f>VLOOKUP($F299,AF!$B$43:$M$84,H$9)*$E299</f>
        <v>0</v>
      </c>
      <c r="I299" s="7">
        <f>VLOOKUP($F299,AF!$B$43:$M$84,I$9)*$E299</f>
        <v>0</v>
      </c>
      <c r="J299" s="7">
        <f>VLOOKUP($F299,AF!$B$43:$M$84,J$9)*$E299</f>
        <v>0</v>
      </c>
      <c r="K299" s="7">
        <f t="shared" si="645"/>
        <v>0</v>
      </c>
      <c r="L299" s="45">
        <f>$E299-SUM(G299:K299)</f>
        <v>0</v>
      </c>
      <c r="M299" s="46"/>
      <c r="N299" s="7">
        <v>201</v>
      </c>
      <c r="O299" s="7">
        <f>VLOOKUP($N299,AF!$B$43:$M$84,O$9)*$G299</f>
        <v>0</v>
      </c>
      <c r="P299" s="7">
        <f>VLOOKUP($N299,AF!$B$43:$M$84,P$9)*$G299</f>
        <v>0</v>
      </c>
      <c r="Q299" s="7">
        <f>VLOOKUP($N299,AF!$B$43:$M$84,Q$9)*$H299</f>
        <v>0</v>
      </c>
      <c r="R299" s="7">
        <f>VLOOKUP($N299,AF!$B$43:$M$84,R$9)*$H299</f>
        <v>0</v>
      </c>
      <c r="S299" s="7">
        <f>VLOOKUP($N299,AF!$B$43:$M$84,S$9)*$I299</f>
        <v>0</v>
      </c>
      <c r="T299" s="7">
        <f>VLOOKUP($N299,AF!$B$43:$M$84,T$9)*$I299</f>
        <v>0</v>
      </c>
      <c r="U299" s="7">
        <f>VLOOKUP($N299,AF!$B$43:$M$84,U$9)*$J299</f>
        <v>0</v>
      </c>
      <c r="V299" s="7">
        <f>VLOOKUP($N299,AF!$B$43:$M$84,V$9)*$J299</f>
        <v>0</v>
      </c>
      <c r="W299" s="7">
        <f t="shared" si="646"/>
        <v>0</v>
      </c>
      <c r="X299" s="46"/>
      <c r="Y299" s="7">
        <f t="shared" si="647"/>
        <v>0</v>
      </c>
      <c r="Z299" s="7">
        <f t="shared" si="647"/>
        <v>0</v>
      </c>
      <c r="AA299" s="7">
        <f t="shared" si="648"/>
        <v>0</v>
      </c>
      <c r="AB299" s="45">
        <f t="shared" si="649"/>
        <v>0</v>
      </c>
      <c r="AC299" s="46"/>
      <c r="AD299" s="45">
        <v>302</v>
      </c>
      <c r="AE299" s="7">
        <f>VLOOKUP($AD299,AF!$B$43:$M$84,AE$9)*$O299</f>
        <v>0</v>
      </c>
      <c r="AF299" s="7">
        <f>VLOOKUP($AD299,AF!$B$43:$M$84,AF$9)*$P299</f>
        <v>0</v>
      </c>
      <c r="AG299" s="7">
        <f>VLOOKUP($AD299,AF!$B$43:$M$84,AG$9)*$Q299</f>
        <v>0</v>
      </c>
      <c r="AH299" s="7">
        <f>VLOOKUP($AD299,AF!$B$43:$M$84,AH$9)*$R299</f>
        <v>0</v>
      </c>
      <c r="AI299" s="7">
        <f>VLOOKUP($AD299,AF!$B$43:$M$84,AI$9)*$S299</f>
        <v>0</v>
      </c>
      <c r="AJ299" s="7">
        <f>VLOOKUP($AD299,AF!$B$43:$M$84,AJ$9)*$T299</f>
        <v>0</v>
      </c>
      <c r="AK299" s="7">
        <f>VLOOKUP($AD299,AF!$B$43:$M$84,AK$9)*$U299</f>
        <v>0</v>
      </c>
      <c r="AL299" s="7">
        <f>VLOOKUP($AD299,AF!$B$43:$M$84,AL$9)*$V299</f>
        <v>0</v>
      </c>
      <c r="AM299" s="7">
        <f t="shared" si="653"/>
        <v>0</v>
      </c>
      <c r="AN299" s="46"/>
      <c r="AO299" s="7">
        <f t="shared" si="650"/>
        <v>0</v>
      </c>
      <c r="AP299" s="7">
        <f t="shared" si="650"/>
        <v>0</v>
      </c>
      <c r="AQ299" s="7">
        <f t="shared" si="651"/>
        <v>0</v>
      </c>
      <c r="AR299" s="45">
        <f t="shared" si="652"/>
        <v>0</v>
      </c>
      <c r="AS299" s="46"/>
      <c r="AT299" s="46"/>
    </row>
    <row r="300" spans="1:46" x14ac:dyDescent="0.4">
      <c r="A300" s="20">
        <f t="shared" si="593"/>
        <v>292</v>
      </c>
      <c r="C300" t="s">
        <v>0</v>
      </c>
      <c r="E300" s="39">
        <f>SUM(E296:E299)</f>
        <v>0</v>
      </c>
      <c r="F300" s="47"/>
      <c r="G300" s="39">
        <f t="shared" ref="G300:I300" si="654">SUM(G296:G299)</f>
        <v>0</v>
      </c>
      <c r="H300" s="39">
        <f t="shared" si="654"/>
        <v>0</v>
      </c>
      <c r="I300" s="39">
        <f t="shared" si="654"/>
        <v>0</v>
      </c>
      <c r="J300" s="39">
        <f t="shared" ref="J300:K300" si="655">SUM(J296:J299)</f>
        <v>0</v>
      </c>
      <c r="K300" s="39">
        <f t="shared" si="655"/>
        <v>0</v>
      </c>
      <c r="L300" s="45">
        <f>$E300-SUM(G300:K300)</f>
        <v>0</v>
      </c>
      <c r="M300" s="46"/>
      <c r="N300" s="47"/>
      <c r="O300" s="39">
        <f t="shared" ref="O300" si="656">SUM(O296:O299)</f>
        <v>0</v>
      </c>
      <c r="P300" s="39">
        <f t="shared" ref="P300:W300" si="657">SUM(P296:P299)</f>
        <v>0</v>
      </c>
      <c r="Q300" s="39">
        <f t="shared" si="657"/>
        <v>0</v>
      </c>
      <c r="R300" s="39">
        <f t="shared" ref="R300" si="658">SUM(R296:R299)</f>
        <v>0</v>
      </c>
      <c r="S300" s="39">
        <f t="shared" si="657"/>
        <v>0</v>
      </c>
      <c r="T300" s="39">
        <f t="shared" ref="T300" si="659">SUM(T296:T299)</f>
        <v>0</v>
      </c>
      <c r="U300" s="39">
        <f t="shared" si="657"/>
        <v>0</v>
      </c>
      <c r="V300" s="39">
        <f t="shared" ref="V300" si="660">SUM(V296:V299)</f>
        <v>0</v>
      </c>
      <c r="W300" s="39">
        <f t="shared" si="657"/>
        <v>0</v>
      </c>
      <c r="X300" s="46"/>
      <c r="Y300" s="39">
        <f t="shared" ref="Y300:AA300" si="661">SUM(Y296:Y299)</f>
        <v>0</v>
      </c>
      <c r="Z300" s="39">
        <f t="shared" si="661"/>
        <v>0</v>
      </c>
      <c r="AA300" s="39">
        <f t="shared" si="661"/>
        <v>0</v>
      </c>
      <c r="AB300" s="45">
        <f t="shared" si="649"/>
        <v>0</v>
      </c>
      <c r="AC300" s="46"/>
      <c r="AD300" s="47"/>
      <c r="AE300" s="39">
        <f t="shared" ref="AE300:AM300" si="662">SUM(AE296:AE299)</f>
        <v>0</v>
      </c>
      <c r="AF300" s="39">
        <f t="shared" si="662"/>
        <v>0</v>
      </c>
      <c r="AG300" s="39">
        <f t="shared" si="662"/>
        <v>0</v>
      </c>
      <c r="AH300" s="39">
        <f t="shared" si="662"/>
        <v>0</v>
      </c>
      <c r="AI300" s="39">
        <f t="shared" si="662"/>
        <v>0</v>
      </c>
      <c r="AJ300" s="39">
        <f t="shared" si="662"/>
        <v>0</v>
      </c>
      <c r="AK300" s="39">
        <f t="shared" si="662"/>
        <v>0</v>
      </c>
      <c r="AL300" s="39">
        <f t="shared" si="662"/>
        <v>0</v>
      </c>
      <c r="AM300" s="39">
        <f t="shared" si="662"/>
        <v>0</v>
      </c>
      <c r="AN300" s="46"/>
      <c r="AO300" s="39">
        <f t="shared" ref="AO300:AQ300" si="663">SUM(AO296:AO299)</f>
        <v>0</v>
      </c>
      <c r="AP300" s="39">
        <f t="shared" si="663"/>
        <v>0</v>
      </c>
      <c r="AQ300" s="39">
        <f t="shared" si="663"/>
        <v>0</v>
      </c>
      <c r="AR300" s="45">
        <f t="shared" si="652"/>
        <v>0</v>
      </c>
      <c r="AS300" s="46"/>
      <c r="AT300" s="46"/>
    </row>
    <row r="301" spans="1:46" x14ac:dyDescent="0.4">
      <c r="A301" s="20">
        <f t="shared" si="593"/>
        <v>293</v>
      </c>
      <c r="E301" s="46"/>
      <c r="F301" s="47"/>
      <c r="G301" s="47"/>
      <c r="H301" s="47"/>
      <c r="I301" s="47"/>
      <c r="J301" s="47"/>
      <c r="K301" s="47"/>
      <c r="L301" s="47"/>
      <c r="M301" s="46"/>
      <c r="N301" s="47"/>
      <c r="O301" s="47"/>
      <c r="P301" s="47"/>
      <c r="Q301" s="47"/>
      <c r="R301" s="47"/>
      <c r="S301" s="47"/>
      <c r="T301" s="47"/>
      <c r="U301" s="47"/>
      <c r="V301" s="47"/>
      <c r="W301" s="47"/>
      <c r="X301" s="46"/>
      <c r="Y301" s="47"/>
      <c r="Z301" s="47"/>
      <c r="AA301" s="47"/>
      <c r="AB301" s="47"/>
      <c r="AC301" s="46"/>
      <c r="AD301" s="47"/>
      <c r="AE301" s="47"/>
      <c r="AF301" s="47"/>
      <c r="AG301" s="47"/>
      <c r="AH301" s="47"/>
      <c r="AI301" s="47"/>
      <c r="AJ301" s="47"/>
      <c r="AK301" s="47"/>
      <c r="AL301" s="47"/>
      <c r="AM301" s="47"/>
      <c r="AN301" s="46"/>
      <c r="AO301" s="47"/>
      <c r="AP301" s="47"/>
      <c r="AQ301" s="47"/>
      <c r="AR301" s="47"/>
      <c r="AS301" s="46"/>
      <c r="AT301" s="46"/>
    </row>
    <row r="302" spans="1:46" x14ac:dyDescent="0.4">
      <c r="A302" s="20">
        <f t="shared" si="593"/>
        <v>294</v>
      </c>
      <c r="B302" s="21" t="s">
        <v>410</v>
      </c>
      <c r="C302" s="21"/>
      <c r="E302" s="46"/>
      <c r="F302" s="47"/>
      <c r="G302" s="47"/>
      <c r="H302" s="47"/>
      <c r="I302" s="47"/>
      <c r="J302" s="47"/>
      <c r="K302" s="47"/>
      <c r="L302" s="47"/>
      <c r="M302" s="46"/>
      <c r="N302" s="47"/>
      <c r="O302" s="47"/>
      <c r="P302" s="47"/>
      <c r="Q302" s="47"/>
      <c r="R302" s="47"/>
      <c r="S302" s="47"/>
      <c r="T302" s="47"/>
      <c r="U302" s="47"/>
      <c r="V302" s="47"/>
      <c r="W302" s="47"/>
      <c r="X302" s="46"/>
      <c r="Y302" s="47"/>
      <c r="Z302" s="47"/>
      <c r="AA302" s="47"/>
      <c r="AB302" s="47"/>
      <c r="AC302" s="46"/>
      <c r="AD302" s="47"/>
      <c r="AE302" s="47"/>
      <c r="AF302" s="47"/>
      <c r="AG302" s="47"/>
      <c r="AH302" s="47"/>
      <c r="AI302" s="47"/>
      <c r="AJ302" s="47"/>
      <c r="AK302" s="47"/>
      <c r="AL302" s="47"/>
      <c r="AM302" s="47"/>
      <c r="AN302" s="46"/>
      <c r="AO302" s="47"/>
      <c r="AP302" s="47"/>
      <c r="AQ302" s="47"/>
      <c r="AR302" s="47"/>
      <c r="AS302" s="46"/>
      <c r="AT302" s="46"/>
    </row>
    <row r="303" spans="1:46" x14ac:dyDescent="0.4">
      <c r="A303" s="20">
        <f t="shared" si="593"/>
        <v>295</v>
      </c>
      <c r="B303" s="6">
        <v>920</v>
      </c>
      <c r="C303" t="s">
        <v>56</v>
      </c>
      <c r="D303" t="s">
        <v>62</v>
      </c>
      <c r="E303" s="15">
        <f>'Form 1 WP'!W268</f>
        <v>9098470</v>
      </c>
      <c r="F303" s="7">
        <v>101</v>
      </c>
      <c r="G303" s="7">
        <f>VLOOKUP($F303,AF!$B$43:$M$84,G$9)*$E303</f>
        <v>0</v>
      </c>
      <c r="H303" s="7">
        <f>VLOOKUP($F303,AF!$B$43:$M$84,H$9)*$E303</f>
        <v>0</v>
      </c>
      <c r="I303" s="7">
        <f>VLOOKUP($F303,AF!$B$43:$M$84,I$9)*$E303</f>
        <v>0</v>
      </c>
      <c r="J303" s="7">
        <f>VLOOKUP($F303,AF!$B$43:$M$84,J$9)*$E303</f>
        <v>0</v>
      </c>
      <c r="K303" s="7">
        <f t="shared" ref="K303:K307" si="664">E303-SUM(G303:J303)</f>
        <v>9098470</v>
      </c>
      <c r="L303" s="45">
        <f t="shared" ref="L303:L317" si="665">$E303-SUM(G303:K303)</f>
        <v>0</v>
      </c>
      <c r="M303" s="46"/>
      <c r="N303" s="7">
        <v>206</v>
      </c>
      <c r="O303" s="7">
        <f>VLOOKUP($N303,AF!$B$43:$M$84,O$9)*$G303</f>
        <v>0</v>
      </c>
      <c r="P303" s="7">
        <f>VLOOKUP($N303,AF!$B$43:$M$84,P$9)*$G303</f>
        <v>0</v>
      </c>
      <c r="Q303" s="7">
        <f>VLOOKUP($N303,AF!$B$43:$M$84,Q$9)*$H303</f>
        <v>0</v>
      </c>
      <c r="R303" s="7">
        <f>VLOOKUP($N303,AF!$B$43:$M$84,R$9)*$H303</f>
        <v>0</v>
      </c>
      <c r="S303" s="7">
        <f>VLOOKUP($N303,AF!$B$43:$M$84,S$9)*$I303</f>
        <v>0</v>
      </c>
      <c r="T303" s="7">
        <f>VLOOKUP($N303,AF!$B$43:$M$84,T$9)*$I303</f>
        <v>0</v>
      </c>
      <c r="U303" s="7">
        <f>VLOOKUP($N303,AF!$B$43:$M$84,U$9)*$J303</f>
        <v>0</v>
      </c>
      <c r="V303" s="7">
        <f>VLOOKUP($N303,AF!$B$43:$M$84,V$9)*$J303</f>
        <v>0</v>
      </c>
      <c r="W303" s="7">
        <f t="shared" ref="W303:W316" si="666">E303-SUM(O303:V303)</f>
        <v>9098470</v>
      </c>
      <c r="X303" s="46"/>
      <c r="Y303" s="7">
        <f t="shared" ref="Y303:Y316" si="667">+O303+Q303+S303+U303</f>
        <v>0</v>
      </c>
      <c r="Z303" s="7">
        <f t="shared" ref="Z303:Z316" si="668">+P303+R303+T303+V303</f>
        <v>0</v>
      </c>
      <c r="AA303" s="7">
        <f t="shared" ref="AA303:AA316" si="669">+Z303+Y303+W303</f>
        <v>9098470</v>
      </c>
      <c r="AB303" s="45">
        <f t="shared" ref="AB303:AB317" si="670">$E303-AA303</f>
        <v>0</v>
      </c>
      <c r="AC303" s="46"/>
      <c r="AD303" s="45">
        <v>306</v>
      </c>
      <c r="AE303" s="7">
        <f>VLOOKUP($AD303,AF!$B$43:$M$84,AE$9)*$O303</f>
        <v>0</v>
      </c>
      <c r="AF303" s="7">
        <f>VLOOKUP($AD303,AF!$B$43:$M$84,AF$9)*$P303</f>
        <v>0</v>
      </c>
      <c r="AG303" s="7">
        <f>VLOOKUP($AD303,AF!$B$43:$M$84,AG$9)*$Q303</f>
        <v>0</v>
      </c>
      <c r="AH303" s="7">
        <f>VLOOKUP($AD303,AF!$B$43:$M$84,AH$9)*$R303</f>
        <v>0</v>
      </c>
      <c r="AI303" s="7">
        <f>VLOOKUP($AD303,AF!$B$43:$M$84,AI$9)*$S303</f>
        <v>0</v>
      </c>
      <c r="AJ303" s="7">
        <f>VLOOKUP($AD303,AF!$B$43:$M$84,AJ$9)*$T303</f>
        <v>0</v>
      </c>
      <c r="AK303" s="7">
        <f>VLOOKUP($AD303,AF!$B$43:$M$84,AK$9)*$U303</f>
        <v>0</v>
      </c>
      <c r="AL303" s="7">
        <f>VLOOKUP($AD303,AF!$B$43:$M$84,AL$9)*$V303</f>
        <v>0</v>
      </c>
      <c r="AM303" s="7">
        <f t="shared" ref="AM303:AM316" si="671">E303-SUM(AE303:AL303)</f>
        <v>9098470</v>
      </c>
      <c r="AN303" s="46"/>
      <c r="AO303" s="7">
        <f t="shared" ref="AO303:AO316" si="672">+AE303+AG303+AI303+AK303</f>
        <v>0</v>
      </c>
      <c r="AP303" s="7">
        <f t="shared" ref="AP303:AP316" si="673">+AF303+AH303+AJ303+AL303</f>
        <v>0</v>
      </c>
      <c r="AQ303" s="7">
        <f t="shared" ref="AQ303:AQ316" si="674">+AP303+AO303+AM303</f>
        <v>9098470</v>
      </c>
      <c r="AR303" s="45">
        <f t="shared" ref="AR303:AR317" si="675">$E303-AQ303</f>
        <v>0</v>
      </c>
      <c r="AS303" s="46"/>
      <c r="AT303" s="46"/>
    </row>
    <row r="304" spans="1:46" x14ac:dyDescent="0.4">
      <c r="A304" s="20">
        <f t="shared" si="593"/>
        <v>296</v>
      </c>
      <c r="B304" s="6">
        <v>921</v>
      </c>
      <c r="C304" t="s">
        <v>250</v>
      </c>
      <c r="D304" t="s">
        <v>63</v>
      </c>
      <c r="E304" s="15">
        <f>'Form 1 WP'!W269</f>
        <v>893733</v>
      </c>
      <c r="F304" s="7">
        <v>101</v>
      </c>
      <c r="G304" s="7">
        <f>VLOOKUP($F304,AF!$B$43:$M$84,G$9)*$E304</f>
        <v>0</v>
      </c>
      <c r="H304" s="7">
        <f>VLOOKUP($F304,AF!$B$43:$M$84,H$9)*$E304</f>
        <v>0</v>
      </c>
      <c r="I304" s="7">
        <f>VLOOKUP($F304,AF!$B$43:$M$84,I$9)*$E304</f>
        <v>0</v>
      </c>
      <c r="J304" s="7">
        <f>VLOOKUP($F304,AF!$B$43:$M$84,J$9)*$E304</f>
        <v>0</v>
      </c>
      <c r="K304" s="7">
        <f t="shared" si="664"/>
        <v>893733</v>
      </c>
      <c r="L304" s="45">
        <f t="shared" si="665"/>
        <v>0</v>
      </c>
      <c r="M304" s="46"/>
      <c r="N304" s="7">
        <v>206</v>
      </c>
      <c r="O304" s="7">
        <f>VLOOKUP($N304,AF!$B$43:$M$84,O$9)*$G304</f>
        <v>0</v>
      </c>
      <c r="P304" s="7">
        <f>VLOOKUP($N304,AF!$B$43:$M$84,P$9)*$G304</f>
        <v>0</v>
      </c>
      <c r="Q304" s="7">
        <f>VLOOKUP($N304,AF!$B$43:$M$84,Q$9)*$H304</f>
        <v>0</v>
      </c>
      <c r="R304" s="7">
        <f>VLOOKUP($N304,AF!$B$43:$M$84,R$9)*$H304</f>
        <v>0</v>
      </c>
      <c r="S304" s="7">
        <f>VLOOKUP($N304,AF!$B$43:$M$84,S$9)*$I304</f>
        <v>0</v>
      </c>
      <c r="T304" s="7">
        <f>VLOOKUP($N304,AF!$B$43:$M$84,T$9)*$I304</f>
        <v>0</v>
      </c>
      <c r="U304" s="7">
        <f>VLOOKUP($N304,AF!$B$43:$M$84,U$9)*$J304</f>
        <v>0</v>
      </c>
      <c r="V304" s="7">
        <f>VLOOKUP($N304,AF!$B$43:$M$84,V$9)*$J304</f>
        <v>0</v>
      </c>
      <c r="W304" s="7">
        <f t="shared" si="666"/>
        <v>893733</v>
      </c>
      <c r="X304" s="46"/>
      <c r="Y304" s="7">
        <f t="shared" si="667"/>
        <v>0</v>
      </c>
      <c r="Z304" s="7">
        <f t="shared" si="668"/>
        <v>0</v>
      </c>
      <c r="AA304" s="7">
        <f t="shared" si="669"/>
        <v>893733</v>
      </c>
      <c r="AB304" s="45">
        <f t="shared" si="670"/>
        <v>0</v>
      </c>
      <c r="AC304" s="46"/>
      <c r="AD304" s="45">
        <v>306</v>
      </c>
      <c r="AE304" s="7">
        <f>VLOOKUP($AD304,AF!$B$43:$M$84,AE$9)*$O304</f>
        <v>0</v>
      </c>
      <c r="AF304" s="7">
        <f>VLOOKUP($AD304,AF!$B$43:$M$84,AF$9)*$P304</f>
        <v>0</v>
      </c>
      <c r="AG304" s="7">
        <f>VLOOKUP($AD304,AF!$B$43:$M$84,AG$9)*$Q304</f>
        <v>0</v>
      </c>
      <c r="AH304" s="7">
        <f>VLOOKUP($AD304,AF!$B$43:$M$84,AH$9)*$R304</f>
        <v>0</v>
      </c>
      <c r="AI304" s="7">
        <f>VLOOKUP($AD304,AF!$B$43:$M$84,AI$9)*$S304</f>
        <v>0</v>
      </c>
      <c r="AJ304" s="7">
        <f>VLOOKUP($AD304,AF!$B$43:$M$84,AJ$9)*$T304</f>
        <v>0</v>
      </c>
      <c r="AK304" s="7">
        <f>VLOOKUP($AD304,AF!$B$43:$M$84,AK$9)*$U304</f>
        <v>0</v>
      </c>
      <c r="AL304" s="7">
        <f>VLOOKUP($AD304,AF!$B$43:$M$84,AL$9)*$V304</f>
        <v>0</v>
      </c>
      <c r="AM304" s="7">
        <f t="shared" si="671"/>
        <v>893733</v>
      </c>
      <c r="AN304" s="46"/>
      <c r="AO304" s="7">
        <f t="shared" si="672"/>
        <v>0</v>
      </c>
      <c r="AP304" s="7">
        <f t="shared" si="673"/>
        <v>0</v>
      </c>
      <c r="AQ304" s="7">
        <f t="shared" si="674"/>
        <v>893733</v>
      </c>
      <c r="AR304" s="45">
        <f t="shared" si="675"/>
        <v>0</v>
      </c>
      <c r="AS304" s="46"/>
      <c r="AT304" s="46"/>
    </row>
    <row r="305" spans="1:46" x14ac:dyDescent="0.4">
      <c r="A305" s="20">
        <f t="shared" si="593"/>
        <v>297</v>
      </c>
      <c r="B305" s="6">
        <v>922</v>
      </c>
      <c r="C305" t="s">
        <v>57</v>
      </c>
      <c r="D305" t="s">
        <v>64</v>
      </c>
      <c r="E305" s="15">
        <f>'Form 1 WP'!W270</f>
        <v>0</v>
      </c>
      <c r="F305" s="7">
        <v>101</v>
      </c>
      <c r="G305" s="7">
        <f>VLOOKUP($F305,AF!$B$43:$M$84,G$9)*$E305</f>
        <v>0</v>
      </c>
      <c r="H305" s="7">
        <f>VLOOKUP($F305,AF!$B$43:$M$84,H$9)*$E305</f>
        <v>0</v>
      </c>
      <c r="I305" s="7">
        <f>VLOOKUP($F305,AF!$B$43:$M$84,I$9)*$E305</f>
        <v>0</v>
      </c>
      <c r="J305" s="7">
        <f>VLOOKUP($F305,AF!$B$43:$M$84,J$9)*$E305</f>
        <v>0</v>
      </c>
      <c r="K305" s="7">
        <f t="shared" si="664"/>
        <v>0</v>
      </c>
      <c r="L305" s="45">
        <f t="shared" si="665"/>
        <v>0</v>
      </c>
      <c r="M305" s="46"/>
      <c r="N305" s="7">
        <v>206</v>
      </c>
      <c r="O305" s="7">
        <f>VLOOKUP($N305,AF!$B$43:$M$84,O$9)*$G305</f>
        <v>0</v>
      </c>
      <c r="P305" s="7">
        <f>VLOOKUP($N305,AF!$B$43:$M$84,P$9)*$G305</f>
        <v>0</v>
      </c>
      <c r="Q305" s="7">
        <f>VLOOKUP($N305,AF!$B$43:$M$84,Q$9)*$H305</f>
        <v>0</v>
      </c>
      <c r="R305" s="7">
        <f>VLOOKUP($N305,AF!$B$43:$M$84,R$9)*$H305</f>
        <v>0</v>
      </c>
      <c r="S305" s="7">
        <f>VLOOKUP($N305,AF!$B$43:$M$84,S$9)*$I305</f>
        <v>0</v>
      </c>
      <c r="T305" s="7">
        <f>VLOOKUP($N305,AF!$B$43:$M$84,T$9)*$I305</f>
        <v>0</v>
      </c>
      <c r="U305" s="7">
        <f>VLOOKUP($N305,AF!$B$43:$M$84,U$9)*$J305</f>
        <v>0</v>
      </c>
      <c r="V305" s="7">
        <f>VLOOKUP($N305,AF!$B$43:$M$84,V$9)*$J305</f>
        <v>0</v>
      </c>
      <c r="W305" s="7">
        <f t="shared" si="666"/>
        <v>0</v>
      </c>
      <c r="X305" s="46"/>
      <c r="Y305" s="7">
        <f t="shared" si="667"/>
        <v>0</v>
      </c>
      <c r="Z305" s="7">
        <f t="shared" si="668"/>
        <v>0</v>
      </c>
      <c r="AA305" s="7">
        <f t="shared" si="669"/>
        <v>0</v>
      </c>
      <c r="AB305" s="45">
        <f t="shared" si="670"/>
        <v>0</v>
      </c>
      <c r="AC305" s="46"/>
      <c r="AD305" s="45">
        <v>306</v>
      </c>
      <c r="AE305" s="7">
        <f>VLOOKUP($AD305,AF!$B$43:$M$84,AE$9)*$O305</f>
        <v>0</v>
      </c>
      <c r="AF305" s="7">
        <f>VLOOKUP($AD305,AF!$B$43:$M$84,AF$9)*$P305</f>
        <v>0</v>
      </c>
      <c r="AG305" s="7">
        <f>VLOOKUP($AD305,AF!$B$43:$M$84,AG$9)*$Q305</f>
        <v>0</v>
      </c>
      <c r="AH305" s="7">
        <f>VLOOKUP($AD305,AF!$B$43:$M$84,AH$9)*$R305</f>
        <v>0</v>
      </c>
      <c r="AI305" s="7">
        <f>VLOOKUP($AD305,AF!$B$43:$M$84,AI$9)*$S305</f>
        <v>0</v>
      </c>
      <c r="AJ305" s="7">
        <f>VLOOKUP($AD305,AF!$B$43:$M$84,AJ$9)*$T305</f>
        <v>0</v>
      </c>
      <c r="AK305" s="7">
        <f>VLOOKUP($AD305,AF!$B$43:$M$84,AK$9)*$U305</f>
        <v>0</v>
      </c>
      <c r="AL305" s="7">
        <f>VLOOKUP($AD305,AF!$B$43:$M$84,AL$9)*$V305</f>
        <v>0</v>
      </c>
      <c r="AM305" s="7">
        <f t="shared" si="671"/>
        <v>0</v>
      </c>
      <c r="AN305" s="46"/>
      <c r="AO305" s="7">
        <f t="shared" si="672"/>
        <v>0</v>
      </c>
      <c r="AP305" s="7">
        <f t="shared" si="673"/>
        <v>0</v>
      </c>
      <c r="AQ305" s="7">
        <f t="shared" si="674"/>
        <v>0</v>
      </c>
      <c r="AR305" s="45">
        <f t="shared" si="675"/>
        <v>0</v>
      </c>
      <c r="AS305" s="46"/>
      <c r="AT305" s="46"/>
    </row>
    <row r="306" spans="1:46" x14ac:dyDescent="0.4">
      <c r="A306" s="20">
        <f t="shared" si="593"/>
        <v>298</v>
      </c>
      <c r="B306" s="6">
        <v>923</v>
      </c>
      <c r="C306" t="s">
        <v>71</v>
      </c>
      <c r="D306" t="s">
        <v>65</v>
      </c>
      <c r="E306" s="15">
        <f>'Form 1 WP'!W271</f>
        <v>2717057</v>
      </c>
      <c r="F306" s="7">
        <v>101</v>
      </c>
      <c r="G306" s="7">
        <f>VLOOKUP($F306,AF!$B$43:$M$84,G$9)*$E306</f>
        <v>0</v>
      </c>
      <c r="H306" s="7">
        <f>VLOOKUP($F306,AF!$B$43:$M$84,H$9)*$E306</f>
        <v>0</v>
      </c>
      <c r="I306" s="7">
        <f>VLOOKUP($F306,AF!$B$43:$M$84,I$9)*$E306</f>
        <v>0</v>
      </c>
      <c r="J306" s="7">
        <f>VLOOKUP($F306,AF!$B$43:$M$84,J$9)*$E306</f>
        <v>0</v>
      </c>
      <c r="K306" s="7">
        <f t="shared" si="664"/>
        <v>2717057</v>
      </c>
      <c r="L306" s="45">
        <f t="shared" si="665"/>
        <v>0</v>
      </c>
      <c r="M306" s="46"/>
      <c r="N306" s="7">
        <v>206</v>
      </c>
      <c r="O306" s="7">
        <f>VLOOKUP($N306,AF!$B$43:$M$84,O$9)*$G306</f>
        <v>0</v>
      </c>
      <c r="P306" s="7">
        <f>VLOOKUP($N306,AF!$B$43:$M$84,P$9)*$G306</f>
        <v>0</v>
      </c>
      <c r="Q306" s="7">
        <f>VLOOKUP($N306,AF!$B$43:$M$84,Q$9)*$H306</f>
        <v>0</v>
      </c>
      <c r="R306" s="7">
        <f>VLOOKUP($N306,AF!$B$43:$M$84,R$9)*$H306</f>
        <v>0</v>
      </c>
      <c r="S306" s="7">
        <f>VLOOKUP($N306,AF!$B$43:$M$84,S$9)*$I306</f>
        <v>0</v>
      </c>
      <c r="T306" s="7">
        <f>VLOOKUP($N306,AF!$B$43:$M$84,T$9)*$I306</f>
        <v>0</v>
      </c>
      <c r="U306" s="7">
        <f>VLOOKUP($N306,AF!$B$43:$M$84,U$9)*$J306</f>
        <v>0</v>
      </c>
      <c r="V306" s="7">
        <f>VLOOKUP($N306,AF!$B$43:$M$84,V$9)*$J306</f>
        <v>0</v>
      </c>
      <c r="W306" s="7">
        <f t="shared" si="666"/>
        <v>2717057</v>
      </c>
      <c r="X306" s="46"/>
      <c r="Y306" s="7">
        <f t="shared" si="667"/>
        <v>0</v>
      </c>
      <c r="Z306" s="7">
        <f t="shared" si="668"/>
        <v>0</v>
      </c>
      <c r="AA306" s="7">
        <f t="shared" si="669"/>
        <v>2717057</v>
      </c>
      <c r="AB306" s="45">
        <f t="shared" si="670"/>
        <v>0</v>
      </c>
      <c r="AC306" s="46"/>
      <c r="AD306" s="45">
        <v>306</v>
      </c>
      <c r="AE306" s="7">
        <f>VLOOKUP($AD306,AF!$B$43:$M$84,AE$9)*$O306</f>
        <v>0</v>
      </c>
      <c r="AF306" s="7">
        <f>VLOOKUP($AD306,AF!$B$43:$M$84,AF$9)*$P306</f>
        <v>0</v>
      </c>
      <c r="AG306" s="7">
        <f>VLOOKUP($AD306,AF!$B$43:$M$84,AG$9)*$Q306</f>
        <v>0</v>
      </c>
      <c r="AH306" s="7">
        <f>VLOOKUP($AD306,AF!$B$43:$M$84,AH$9)*$R306</f>
        <v>0</v>
      </c>
      <c r="AI306" s="7">
        <f>VLOOKUP($AD306,AF!$B$43:$M$84,AI$9)*$S306</f>
        <v>0</v>
      </c>
      <c r="AJ306" s="7">
        <f>VLOOKUP($AD306,AF!$B$43:$M$84,AJ$9)*$T306</f>
        <v>0</v>
      </c>
      <c r="AK306" s="7">
        <f>VLOOKUP($AD306,AF!$B$43:$M$84,AK$9)*$U306</f>
        <v>0</v>
      </c>
      <c r="AL306" s="7">
        <f>VLOOKUP($AD306,AF!$B$43:$M$84,AL$9)*$V306</f>
        <v>0</v>
      </c>
      <c r="AM306" s="7">
        <f t="shared" si="671"/>
        <v>2717057</v>
      </c>
      <c r="AN306" s="46"/>
      <c r="AO306" s="7">
        <f t="shared" si="672"/>
        <v>0</v>
      </c>
      <c r="AP306" s="7">
        <f t="shared" si="673"/>
        <v>0</v>
      </c>
      <c r="AQ306" s="7">
        <f t="shared" si="674"/>
        <v>2717057</v>
      </c>
      <c r="AR306" s="45">
        <f t="shared" si="675"/>
        <v>0</v>
      </c>
      <c r="AS306" s="46"/>
      <c r="AT306" s="46"/>
    </row>
    <row r="307" spans="1:46" x14ac:dyDescent="0.4">
      <c r="A307" s="20">
        <f t="shared" si="593"/>
        <v>299</v>
      </c>
      <c r="B307" s="6">
        <v>924</v>
      </c>
      <c r="C307" t="s">
        <v>58</v>
      </c>
      <c r="D307" t="s">
        <v>853</v>
      </c>
      <c r="E307" s="15">
        <f>'Form 1 WP'!W272-E308</f>
        <v>6686917.25</v>
      </c>
      <c r="F307" s="7">
        <v>101</v>
      </c>
      <c r="G307" s="7">
        <f>VLOOKUP($F307,AF!$B$43:$M$84,G$9)*$E307</f>
        <v>0</v>
      </c>
      <c r="H307" s="7">
        <f>VLOOKUP($F307,AF!$B$43:$M$84,H$9)*$E307</f>
        <v>0</v>
      </c>
      <c r="I307" s="7">
        <f>VLOOKUP($F307,AF!$B$43:$M$84,I$9)*$E307</f>
        <v>0</v>
      </c>
      <c r="J307" s="7">
        <f>VLOOKUP($F307,AF!$B$43:$M$84,J$9)*$E307</f>
        <v>0</v>
      </c>
      <c r="K307" s="7">
        <f t="shared" si="664"/>
        <v>6686917.25</v>
      </c>
      <c r="L307" s="45">
        <f t="shared" si="665"/>
        <v>0</v>
      </c>
      <c r="M307" s="46"/>
      <c r="N307" s="7">
        <v>206</v>
      </c>
      <c r="O307" s="7">
        <f>VLOOKUP($N307,AF!$B$43:$M$84,O$9)*$G307</f>
        <v>0</v>
      </c>
      <c r="P307" s="7">
        <f>VLOOKUP($N307,AF!$B$43:$M$84,P$9)*$G307</f>
        <v>0</v>
      </c>
      <c r="Q307" s="7">
        <f>VLOOKUP($N307,AF!$B$43:$M$84,Q$9)*$H307</f>
        <v>0</v>
      </c>
      <c r="R307" s="7">
        <f>VLOOKUP($N307,AF!$B$43:$M$84,R$9)*$H307</f>
        <v>0</v>
      </c>
      <c r="S307" s="7">
        <f>VLOOKUP($N307,AF!$B$43:$M$84,S$9)*$I307</f>
        <v>0</v>
      </c>
      <c r="T307" s="7">
        <f>VLOOKUP($N307,AF!$B$43:$M$84,T$9)*$I307</f>
        <v>0</v>
      </c>
      <c r="U307" s="7">
        <f>VLOOKUP($N307,AF!$B$43:$M$84,U$9)*$J307</f>
        <v>0</v>
      </c>
      <c r="V307" s="7">
        <f>VLOOKUP($N307,AF!$B$43:$M$84,V$9)*$J307</f>
        <v>0</v>
      </c>
      <c r="W307" s="7">
        <f t="shared" si="666"/>
        <v>6686917.25</v>
      </c>
      <c r="X307" s="46"/>
      <c r="Y307" s="7">
        <f t="shared" si="667"/>
        <v>0</v>
      </c>
      <c r="Z307" s="7">
        <f t="shared" si="668"/>
        <v>0</v>
      </c>
      <c r="AA307" s="7">
        <f t="shared" si="669"/>
        <v>6686917.25</v>
      </c>
      <c r="AB307" s="45">
        <f t="shared" si="670"/>
        <v>0</v>
      </c>
      <c r="AC307" s="46"/>
      <c r="AD307" s="45">
        <v>306</v>
      </c>
      <c r="AE307" s="7">
        <f>VLOOKUP($AD307,AF!$B$43:$M$84,AE$9)*$O307</f>
        <v>0</v>
      </c>
      <c r="AF307" s="7">
        <f>VLOOKUP($AD307,AF!$B$43:$M$84,AF$9)*$P307</f>
        <v>0</v>
      </c>
      <c r="AG307" s="7">
        <f>VLOOKUP($AD307,AF!$B$43:$M$84,AG$9)*$Q307</f>
        <v>0</v>
      </c>
      <c r="AH307" s="7">
        <f>VLOOKUP($AD307,AF!$B$43:$M$84,AH$9)*$R307</f>
        <v>0</v>
      </c>
      <c r="AI307" s="7">
        <f>VLOOKUP($AD307,AF!$B$43:$M$84,AI$9)*$S307</f>
        <v>0</v>
      </c>
      <c r="AJ307" s="7">
        <f>VLOOKUP($AD307,AF!$B$43:$M$84,AJ$9)*$T307</f>
        <v>0</v>
      </c>
      <c r="AK307" s="7">
        <f>VLOOKUP($AD307,AF!$B$43:$M$84,AK$9)*$U307</f>
        <v>0</v>
      </c>
      <c r="AL307" s="7">
        <f>VLOOKUP($AD307,AF!$B$43:$M$84,AL$9)*$V307</f>
        <v>0</v>
      </c>
      <c r="AM307" s="7">
        <f t="shared" si="671"/>
        <v>6686917.25</v>
      </c>
      <c r="AN307" s="46"/>
      <c r="AO307" s="7">
        <f t="shared" si="672"/>
        <v>0</v>
      </c>
      <c r="AP307" s="7">
        <f t="shared" si="673"/>
        <v>0</v>
      </c>
      <c r="AQ307" s="7">
        <f t="shared" si="674"/>
        <v>6686917.25</v>
      </c>
      <c r="AR307" s="45">
        <f t="shared" si="675"/>
        <v>0</v>
      </c>
      <c r="AS307" s="46"/>
      <c r="AT307" s="46"/>
    </row>
    <row r="308" spans="1:46" x14ac:dyDescent="0.4">
      <c r="A308" s="20">
        <f t="shared" si="593"/>
        <v>300</v>
      </c>
      <c r="B308" s="6" t="s">
        <v>570</v>
      </c>
      <c r="C308" t="s">
        <v>144</v>
      </c>
      <c r="E308" s="15">
        <f>SUM(G308:K308)</f>
        <v>749380.75</v>
      </c>
      <c r="F308" s="45">
        <v>100</v>
      </c>
      <c r="G308" s="114">
        <v>68837.759999999995</v>
      </c>
      <c r="H308" s="114">
        <v>75633.77</v>
      </c>
      <c r="I308" s="114">
        <v>344330.02</v>
      </c>
      <c r="J308" s="114"/>
      <c r="K308" s="114">
        <v>260579.19999999998</v>
      </c>
      <c r="L308" s="45">
        <f t="shared" si="665"/>
        <v>0</v>
      </c>
      <c r="M308" s="46"/>
      <c r="N308" s="7">
        <v>205</v>
      </c>
      <c r="O308" s="7">
        <f>VLOOKUP($N308,AF!$B$43:$M$84,O$9)*$G308</f>
        <v>15844.525728078099</v>
      </c>
      <c r="P308" s="7">
        <f>VLOOKUP($N308,AF!$B$43:$M$84,P$9)*$G308</f>
        <v>52993.234271921894</v>
      </c>
      <c r="Q308" s="7">
        <f>VLOOKUP($N308,AF!$B$43:$M$84,Q$9)*$H308</f>
        <v>75633.77</v>
      </c>
      <c r="R308" s="7">
        <f>VLOOKUP($N308,AF!$B$43:$M$84,R$9)*$H308</f>
        <v>0</v>
      </c>
      <c r="S308" s="7">
        <f>VLOOKUP($N308,AF!$B$43:$M$84,S$9)*$I308</f>
        <v>344330.02</v>
      </c>
      <c r="T308" s="7">
        <f>VLOOKUP($N308,AF!$B$43:$M$84,T$9)*$I308</f>
        <v>0</v>
      </c>
      <c r="U308" s="7">
        <f>VLOOKUP($N308,AF!$B$43:$M$84,U$9)*$J308</f>
        <v>0</v>
      </c>
      <c r="V308" s="7">
        <f>VLOOKUP($N308,AF!$B$43:$M$84,V$9)*$J308</f>
        <v>0</v>
      </c>
      <c r="W308" s="7">
        <f t="shared" si="666"/>
        <v>260579.19999999995</v>
      </c>
      <c r="X308" s="46"/>
      <c r="Y308" s="7">
        <f t="shared" si="667"/>
        <v>435808.31572807813</v>
      </c>
      <c r="Z308" s="7">
        <f t="shared" si="668"/>
        <v>52993.234271921894</v>
      </c>
      <c r="AA308" s="7">
        <f t="shared" si="669"/>
        <v>749380.75</v>
      </c>
      <c r="AB308" s="45">
        <f t="shared" si="670"/>
        <v>0</v>
      </c>
      <c r="AC308" s="46"/>
      <c r="AD308" s="45">
        <v>305</v>
      </c>
      <c r="AE308" s="7">
        <f>VLOOKUP($AD308,AF!$B$43:$M$84,AE$9)*$O308</f>
        <v>12590.365808906228</v>
      </c>
      <c r="AF308" s="7">
        <f>VLOOKUP($AD308,AF!$B$43:$M$84,AF$9)*$P308</f>
        <v>8141.919879895916</v>
      </c>
      <c r="AG308" s="7">
        <f>VLOOKUP($AD308,AF!$B$43:$M$84,AG$9)*$Q308</f>
        <v>45107.131379459795</v>
      </c>
      <c r="AH308" s="7">
        <f>VLOOKUP($AD308,AF!$B$43:$M$84,AH$9)*$R308</f>
        <v>0</v>
      </c>
      <c r="AI308" s="7">
        <f>VLOOKUP($AD308,AF!$B$43:$M$84,AI$9)*$S308</f>
        <v>99175.515231485959</v>
      </c>
      <c r="AJ308" s="7">
        <f>VLOOKUP($AD308,AF!$B$43:$M$84,AJ$9)*$T308</f>
        <v>0</v>
      </c>
      <c r="AK308" s="7">
        <f>VLOOKUP($AD308,AF!$B$43:$M$84,AK$9)*$U308</f>
        <v>0</v>
      </c>
      <c r="AL308" s="7">
        <f>VLOOKUP($AD308,AF!$B$43:$M$84,AL$9)*$V308</f>
        <v>0</v>
      </c>
      <c r="AM308" s="7">
        <f t="shared" si="671"/>
        <v>584365.81770025217</v>
      </c>
      <c r="AN308" s="46"/>
      <c r="AO308" s="7">
        <f t="shared" si="672"/>
        <v>156873.01241985199</v>
      </c>
      <c r="AP308" s="7">
        <f t="shared" si="673"/>
        <v>8141.919879895916</v>
      </c>
      <c r="AQ308" s="7">
        <f t="shared" si="674"/>
        <v>749380.75000000012</v>
      </c>
      <c r="AR308" s="45">
        <f t="shared" si="675"/>
        <v>0</v>
      </c>
      <c r="AS308" s="46"/>
      <c r="AT308" s="46"/>
    </row>
    <row r="309" spans="1:46" x14ac:dyDescent="0.4">
      <c r="A309" s="20">
        <f t="shared" si="593"/>
        <v>301</v>
      </c>
      <c r="B309" s="6">
        <v>925</v>
      </c>
      <c r="C309" t="s">
        <v>354</v>
      </c>
      <c r="D309" t="s">
        <v>355</v>
      </c>
      <c r="E309" s="15">
        <f>'Form 1 WP'!W273</f>
        <v>1728</v>
      </c>
      <c r="F309" s="7">
        <v>101</v>
      </c>
      <c r="G309" s="7">
        <f>VLOOKUP($F309,AF!$B$43:$M$84,G$9)*$E309</f>
        <v>0</v>
      </c>
      <c r="H309" s="7">
        <f>VLOOKUP($F309,AF!$B$43:$M$84,H$9)*$E309</f>
        <v>0</v>
      </c>
      <c r="I309" s="7">
        <f>VLOOKUP($F309,AF!$B$43:$M$84,I$9)*$E309</f>
        <v>0</v>
      </c>
      <c r="J309" s="7">
        <f>VLOOKUP($F309,AF!$B$43:$M$84,J$9)*$E309</f>
        <v>0</v>
      </c>
      <c r="K309" s="7">
        <f t="shared" ref="K309:K316" si="676">E309-SUM(G309:J309)</f>
        <v>1728</v>
      </c>
      <c r="L309" s="45">
        <f t="shared" si="665"/>
        <v>0</v>
      </c>
      <c r="M309" s="46"/>
      <c r="N309" s="7">
        <v>206</v>
      </c>
      <c r="O309" s="7">
        <f>VLOOKUP($N309,AF!$B$43:$M$84,O$9)*$G309</f>
        <v>0</v>
      </c>
      <c r="P309" s="7">
        <f>VLOOKUP($N309,AF!$B$43:$M$84,P$9)*$G309</f>
        <v>0</v>
      </c>
      <c r="Q309" s="7">
        <f>VLOOKUP($N309,AF!$B$43:$M$84,Q$9)*$H309</f>
        <v>0</v>
      </c>
      <c r="R309" s="7">
        <f>VLOOKUP($N309,AF!$B$43:$M$84,R$9)*$H309</f>
        <v>0</v>
      </c>
      <c r="S309" s="7">
        <f>VLOOKUP($N309,AF!$B$43:$M$84,S$9)*$I309</f>
        <v>0</v>
      </c>
      <c r="T309" s="7">
        <f>VLOOKUP($N309,AF!$B$43:$M$84,T$9)*$I309</f>
        <v>0</v>
      </c>
      <c r="U309" s="7">
        <f>VLOOKUP($N309,AF!$B$43:$M$84,U$9)*$J309</f>
        <v>0</v>
      </c>
      <c r="V309" s="7">
        <f>VLOOKUP($N309,AF!$B$43:$M$84,V$9)*$J309</f>
        <v>0</v>
      </c>
      <c r="W309" s="7">
        <f t="shared" si="666"/>
        <v>1728</v>
      </c>
      <c r="X309" s="46"/>
      <c r="Y309" s="7">
        <f t="shared" si="667"/>
        <v>0</v>
      </c>
      <c r="Z309" s="7">
        <f t="shared" si="668"/>
        <v>0</v>
      </c>
      <c r="AA309" s="7">
        <f t="shared" si="669"/>
        <v>1728</v>
      </c>
      <c r="AB309" s="45">
        <f t="shared" si="670"/>
        <v>0</v>
      </c>
      <c r="AC309" s="46"/>
      <c r="AD309" s="45">
        <v>306</v>
      </c>
      <c r="AE309" s="7">
        <f>VLOOKUP($AD309,AF!$B$43:$M$84,AE$9)*$O309</f>
        <v>0</v>
      </c>
      <c r="AF309" s="7">
        <f>VLOOKUP($AD309,AF!$B$43:$M$84,AF$9)*$P309</f>
        <v>0</v>
      </c>
      <c r="AG309" s="7">
        <f>VLOOKUP($AD309,AF!$B$43:$M$84,AG$9)*$Q309</f>
        <v>0</v>
      </c>
      <c r="AH309" s="7">
        <f>VLOOKUP($AD309,AF!$B$43:$M$84,AH$9)*$R309</f>
        <v>0</v>
      </c>
      <c r="AI309" s="7">
        <f>VLOOKUP($AD309,AF!$B$43:$M$84,AI$9)*$S309</f>
        <v>0</v>
      </c>
      <c r="AJ309" s="7">
        <f>VLOOKUP($AD309,AF!$B$43:$M$84,AJ$9)*$T309</f>
        <v>0</v>
      </c>
      <c r="AK309" s="7">
        <f>VLOOKUP($AD309,AF!$B$43:$M$84,AK$9)*$U309</f>
        <v>0</v>
      </c>
      <c r="AL309" s="7">
        <f>VLOOKUP($AD309,AF!$B$43:$M$84,AL$9)*$V309</f>
        <v>0</v>
      </c>
      <c r="AM309" s="7">
        <f t="shared" si="671"/>
        <v>1728</v>
      </c>
      <c r="AN309" s="46"/>
      <c r="AO309" s="7">
        <f t="shared" si="672"/>
        <v>0</v>
      </c>
      <c r="AP309" s="7">
        <f t="shared" si="673"/>
        <v>0</v>
      </c>
      <c r="AQ309" s="7">
        <f t="shared" si="674"/>
        <v>1728</v>
      </c>
      <c r="AR309" s="45">
        <f t="shared" si="675"/>
        <v>0</v>
      </c>
      <c r="AS309" s="46"/>
      <c r="AT309" s="46"/>
    </row>
    <row r="310" spans="1:46" x14ac:dyDescent="0.4">
      <c r="A310" s="20">
        <f t="shared" si="593"/>
        <v>302</v>
      </c>
      <c r="B310" s="6">
        <v>926</v>
      </c>
      <c r="C310" t="s">
        <v>59</v>
      </c>
      <c r="D310" t="s">
        <v>66</v>
      </c>
      <c r="E310" s="15">
        <f>'Form 1 WP'!W274</f>
        <v>7666301</v>
      </c>
      <c r="F310" s="7">
        <v>101</v>
      </c>
      <c r="G310" s="7">
        <f>VLOOKUP($F310,AF!$B$43:$M$84,G$9)*$E310</f>
        <v>0</v>
      </c>
      <c r="H310" s="7">
        <f>VLOOKUP($F310,AF!$B$43:$M$84,H$9)*$E310</f>
        <v>0</v>
      </c>
      <c r="I310" s="7">
        <f>VLOOKUP($F310,AF!$B$43:$M$84,I$9)*$E310</f>
        <v>0</v>
      </c>
      <c r="J310" s="7">
        <f>VLOOKUP($F310,AF!$B$43:$M$84,J$9)*$E310</f>
        <v>0</v>
      </c>
      <c r="K310" s="7">
        <f t="shared" si="676"/>
        <v>7666301</v>
      </c>
      <c r="L310" s="45">
        <f t="shared" si="665"/>
        <v>0</v>
      </c>
      <c r="M310" s="46"/>
      <c r="N310" s="7">
        <v>206</v>
      </c>
      <c r="O310" s="7">
        <f>VLOOKUP($N310,AF!$B$43:$M$84,O$9)*$G310</f>
        <v>0</v>
      </c>
      <c r="P310" s="7">
        <f>VLOOKUP($N310,AF!$B$43:$M$84,P$9)*$G310</f>
        <v>0</v>
      </c>
      <c r="Q310" s="7">
        <f>VLOOKUP($N310,AF!$B$43:$M$84,Q$9)*$H310</f>
        <v>0</v>
      </c>
      <c r="R310" s="7">
        <f>VLOOKUP($N310,AF!$B$43:$M$84,R$9)*$H310</f>
        <v>0</v>
      </c>
      <c r="S310" s="7">
        <f>VLOOKUP($N310,AF!$B$43:$M$84,S$9)*$I310</f>
        <v>0</v>
      </c>
      <c r="T310" s="7">
        <f>VLOOKUP($N310,AF!$B$43:$M$84,T$9)*$I310</f>
        <v>0</v>
      </c>
      <c r="U310" s="7">
        <f>VLOOKUP($N310,AF!$B$43:$M$84,U$9)*$J310</f>
        <v>0</v>
      </c>
      <c r="V310" s="7">
        <f>VLOOKUP($N310,AF!$B$43:$M$84,V$9)*$J310</f>
        <v>0</v>
      </c>
      <c r="W310" s="7">
        <f t="shared" si="666"/>
        <v>7666301</v>
      </c>
      <c r="X310" s="46"/>
      <c r="Y310" s="7">
        <f t="shared" si="667"/>
        <v>0</v>
      </c>
      <c r="Z310" s="7">
        <f t="shared" si="668"/>
        <v>0</v>
      </c>
      <c r="AA310" s="7">
        <f t="shared" si="669"/>
        <v>7666301</v>
      </c>
      <c r="AB310" s="45">
        <f t="shared" si="670"/>
        <v>0</v>
      </c>
      <c r="AC310" s="46"/>
      <c r="AD310" s="45">
        <v>306</v>
      </c>
      <c r="AE310" s="7">
        <f>VLOOKUP($AD310,AF!$B$43:$M$84,AE$9)*$O310</f>
        <v>0</v>
      </c>
      <c r="AF310" s="7">
        <f>VLOOKUP($AD310,AF!$B$43:$M$84,AF$9)*$P310</f>
        <v>0</v>
      </c>
      <c r="AG310" s="7">
        <f>VLOOKUP($AD310,AF!$B$43:$M$84,AG$9)*$Q310</f>
        <v>0</v>
      </c>
      <c r="AH310" s="7">
        <f>VLOOKUP($AD310,AF!$B$43:$M$84,AH$9)*$R310</f>
        <v>0</v>
      </c>
      <c r="AI310" s="7">
        <f>VLOOKUP($AD310,AF!$B$43:$M$84,AI$9)*$S310</f>
        <v>0</v>
      </c>
      <c r="AJ310" s="7">
        <f>VLOOKUP($AD310,AF!$B$43:$M$84,AJ$9)*$T310</f>
        <v>0</v>
      </c>
      <c r="AK310" s="7">
        <f>VLOOKUP($AD310,AF!$B$43:$M$84,AK$9)*$U310</f>
        <v>0</v>
      </c>
      <c r="AL310" s="7">
        <f>VLOOKUP($AD310,AF!$B$43:$M$84,AL$9)*$V310</f>
        <v>0</v>
      </c>
      <c r="AM310" s="7">
        <f t="shared" si="671"/>
        <v>7666301</v>
      </c>
      <c r="AN310" s="46"/>
      <c r="AO310" s="7">
        <f t="shared" si="672"/>
        <v>0</v>
      </c>
      <c r="AP310" s="7">
        <f t="shared" si="673"/>
        <v>0</v>
      </c>
      <c r="AQ310" s="7">
        <f t="shared" si="674"/>
        <v>7666301</v>
      </c>
      <c r="AR310" s="45">
        <f t="shared" si="675"/>
        <v>0</v>
      </c>
      <c r="AS310" s="46"/>
      <c r="AT310" s="46"/>
    </row>
    <row r="311" spans="1:46" x14ac:dyDescent="0.4">
      <c r="A311" s="20">
        <f t="shared" si="593"/>
        <v>303</v>
      </c>
      <c r="B311" s="6">
        <v>927</v>
      </c>
      <c r="C311" t="s">
        <v>356</v>
      </c>
      <c r="D311" t="s">
        <v>357</v>
      </c>
      <c r="E311" s="15">
        <f>'Form 1 WP'!W275</f>
        <v>0</v>
      </c>
      <c r="F311" s="7">
        <v>101</v>
      </c>
      <c r="G311" s="7">
        <f>VLOOKUP($F311,AF!$B$43:$M$84,G$9)*$E311</f>
        <v>0</v>
      </c>
      <c r="H311" s="7">
        <f>VLOOKUP($F311,AF!$B$43:$M$84,H$9)*$E311</f>
        <v>0</v>
      </c>
      <c r="I311" s="7">
        <f>VLOOKUP($F311,AF!$B$43:$M$84,I$9)*$E311</f>
        <v>0</v>
      </c>
      <c r="J311" s="7">
        <f>VLOOKUP($F311,AF!$B$43:$M$84,J$9)*$E311</f>
        <v>0</v>
      </c>
      <c r="K311" s="7">
        <f t="shared" si="676"/>
        <v>0</v>
      </c>
      <c r="L311" s="45">
        <f t="shared" si="665"/>
        <v>0</v>
      </c>
      <c r="M311" s="46"/>
      <c r="N311" s="7">
        <v>206</v>
      </c>
      <c r="O311" s="7">
        <f>VLOOKUP($N311,AF!$B$43:$M$84,O$9)*$G311</f>
        <v>0</v>
      </c>
      <c r="P311" s="7">
        <f>VLOOKUP($N311,AF!$B$43:$M$84,P$9)*$G311</f>
        <v>0</v>
      </c>
      <c r="Q311" s="7">
        <f>VLOOKUP($N311,AF!$B$43:$M$84,Q$9)*$H311</f>
        <v>0</v>
      </c>
      <c r="R311" s="7">
        <f>VLOOKUP($N311,AF!$B$43:$M$84,R$9)*$H311</f>
        <v>0</v>
      </c>
      <c r="S311" s="7">
        <f>VLOOKUP($N311,AF!$B$43:$M$84,S$9)*$I311</f>
        <v>0</v>
      </c>
      <c r="T311" s="7">
        <f>VLOOKUP($N311,AF!$B$43:$M$84,T$9)*$I311</f>
        <v>0</v>
      </c>
      <c r="U311" s="7">
        <f>VLOOKUP($N311,AF!$B$43:$M$84,U$9)*$J311</f>
        <v>0</v>
      </c>
      <c r="V311" s="7">
        <f>VLOOKUP($N311,AF!$B$43:$M$84,V$9)*$J311</f>
        <v>0</v>
      </c>
      <c r="W311" s="7">
        <f t="shared" si="666"/>
        <v>0</v>
      </c>
      <c r="X311" s="46"/>
      <c r="Y311" s="7">
        <f t="shared" si="667"/>
        <v>0</v>
      </c>
      <c r="Z311" s="7">
        <f t="shared" si="668"/>
        <v>0</v>
      </c>
      <c r="AA311" s="7">
        <f t="shared" si="669"/>
        <v>0</v>
      </c>
      <c r="AB311" s="45">
        <f t="shared" si="670"/>
        <v>0</v>
      </c>
      <c r="AC311" s="46"/>
      <c r="AD311" s="45">
        <v>306</v>
      </c>
      <c r="AE311" s="7">
        <f>VLOOKUP($AD311,AF!$B$43:$M$84,AE$9)*$O311</f>
        <v>0</v>
      </c>
      <c r="AF311" s="7">
        <f>VLOOKUP($AD311,AF!$B$43:$M$84,AF$9)*$P311</f>
        <v>0</v>
      </c>
      <c r="AG311" s="7">
        <f>VLOOKUP($AD311,AF!$B$43:$M$84,AG$9)*$Q311</f>
        <v>0</v>
      </c>
      <c r="AH311" s="7">
        <f>VLOOKUP($AD311,AF!$B$43:$M$84,AH$9)*$R311</f>
        <v>0</v>
      </c>
      <c r="AI311" s="7">
        <f>VLOOKUP($AD311,AF!$B$43:$M$84,AI$9)*$S311</f>
        <v>0</v>
      </c>
      <c r="AJ311" s="7">
        <f>VLOOKUP($AD311,AF!$B$43:$M$84,AJ$9)*$T311</f>
        <v>0</v>
      </c>
      <c r="AK311" s="7">
        <f>VLOOKUP($AD311,AF!$B$43:$M$84,AK$9)*$U311</f>
        <v>0</v>
      </c>
      <c r="AL311" s="7">
        <f>VLOOKUP($AD311,AF!$B$43:$M$84,AL$9)*$V311</f>
        <v>0</v>
      </c>
      <c r="AM311" s="7">
        <f t="shared" si="671"/>
        <v>0</v>
      </c>
      <c r="AN311" s="46"/>
      <c r="AO311" s="7">
        <f t="shared" si="672"/>
        <v>0</v>
      </c>
      <c r="AP311" s="7">
        <f t="shared" si="673"/>
        <v>0</v>
      </c>
      <c r="AQ311" s="7">
        <f t="shared" si="674"/>
        <v>0</v>
      </c>
      <c r="AR311" s="45">
        <f t="shared" si="675"/>
        <v>0</v>
      </c>
      <c r="AS311" s="46"/>
      <c r="AT311" s="46"/>
    </row>
    <row r="312" spans="1:46" x14ac:dyDescent="0.4">
      <c r="A312" s="20">
        <f t="shared" si="593"/>
        <v>304</v>
      </c>
      <c r="B312" s="6">
        <v>928</v>
      </c>
      <c r="C312" t="s">
        <v>358</v>
      </c>
      <c r="D312" t="s">
        <v>359</v>
      </c>
      <c r="E312" s="15">
        <f>'Form 1 WP'!W276</f>
        <v>375317</v>
      </c>
      <c r="F312" s="7">
        <v>101</v>
      </c>
      <c r="G312" s="7">
        <f>VLOOKUP($F312,AF!$B$43:$M$84,G$9)*$E312</f>
        <v>0</v>
      </c>
      <c r="H312" s="7">
        <f>VLOOKUP($F312,AF!$B$43:$M$84,H$9)*$E312</f>
        <v>0</v>
      </c>
      <c r="I312" s="7">
        <f>VLOOKUP($F312,AF!$B$43:$M$84,I$9)*$E312</f>
        <v>0</v>
      </c>
      <c r="J312" s="7">
        <f>VLOOKUP($F312,AF!$B$43:$M$84,J$9)*$E312</f>
        <v>0</v>
      </c>
      <c r="K312" s="7">
        <f t="shared" si="676"/>
        <v>375317</v>
      </c>
      <c r="L312" s="45">
        <f t="shared" si="665"/>
        <v>0</v>
      </c>
      <c r="M312" s="46"/>
      <c r="N312" s="7">
        <v>206</v>
      </c>
      <c r="O312" s="7">
        <f>VLOOKUP($N312,AF!$B$43:$M$84,O$9)*$G312</f>
        <v>0</v>
      </c>
      <c r="P312" s="7">
        <f>VLOOKUP($N312,AF!$B$43:$M$84,P$9)*$G312</f>
        <v>0</v>
      </c>
      <c r="Q312" s="7">
        <f>VLOOKUP($N312,AF!$B$43:$M$84,Q$9)*$H312</f>
        <v>0</v>
      </c>
      <c r="R312" s="7">
        <f>VLOOKUP($N312,AF!$B$43:$M$84,R$9)*$H312</f>
        <v>0</v>
      </c>
      <c r="S312" s="7">
        <f>VLOOKUP($N312,AF!$B$43:$M$84,S$9)*$I312</f>
        <v>0</v>
      </c>
      <c r="T312" s="7">
        <f>VLOOKUP($N312,AF!$B$43:$M$84,T$9)*$I312</f>
        <v>0</v>
      </c>
      <c r="U312" s="7">
        <f>VLOOKUP($N312,AF!$B$43:$M$84,U$9)*$J312</f>
        <v>0</v>
      </c>
      <c r="V312" s="7">
        <f>VLOOKUP($N312,AF!$B$43:$M$84,V$9)*$J312</f>
        <v>0</v>
      </c>
      <c r="W312" s="7">
        <f t="shared" si="666"/>
        <v>375317</v>
      </c>
      <c r="X312" s="46"/>
      <c r="Y312" s="7">
        <f t="shared" si="667"/>
        <v>0</v>
      </c>
      <c r="Z312" s="7">
        <f t="shared" si="668"/>
        <v>0</v>
      </c>
      <c r="AA312" s="7">
        <f t="shared" si="669"/>
        <v>375317</v>
      </c>
      <c r="AB312" s="45">
        <f t="shared" si="670"/>
        <v>0</v>
      </c>
      <c r="AC312" s="46"/>
      <c r="AD312" s="45">
        <v>306</v>
      </c>
      <c r="AE312" s="7">
        <f>VLOOKUP($AD312,AF!$B$43:$M$84,AE$9)*$O312</f>
        <v>0</v>
      </c>
      <c r="AF312" s="7">
        <f>VLOOKUP($AD312,AF!$B$43:$M$84,AF$9)*$P312</f>
        <v>0</v>
      </c>
      <c r="AG312" s="7">
        <f>VLOOKUP($AD312,AF!$B$43:$M$84,AG$9)*$Q312</f>
        <v>0</v>
      </c>
      <c r="AH312" s="7">
        <f>VLOOKUP($AD312,AF!$B$43:$M$84,AH$9)*$R312</f>
        <v>0</v>
      </c>
      <c r="AI312" s="7">
        <f>VLOOKUP($AD312,AF!$B$43:$M$84,AI$9)*$S312</f>
        <v>0</v>
      </c>
      <c r="AJ312" s="7">
        <f>VLOOKUP($AD312,AF!$B$43:$M$84,AJ$9)*$T312</f>
        <v>0</v>
      </c>
      <c r="AK312" s="7">
        <f>VLOOKUP($AD312,AF!$B$43:$M$84,AK$9)*$U312</f>
        <v>0</v>
      </c>
      <c r="AL312" s="7">
        <f>VLOOKUP($AD312,AF!$B$43:$M$84,AL$9)*$V312</f>
        <v>0</v>
      </c>
      <c r="AM312" s="7">
        <f t="shared" si="671"/>
        <v>375317</v>
      </c>
      <c r="AN312" s="46"/>
      <c r="AO312" s="7">
        <f t="shared" si="672"/>
        <v>0</v>
      </c>
      <c r="AP312" s="7">
        <f t="shared" si="673"/>
        <v>0</v>
      </c>
      <c r="AQ312" s="7">
        <f t="shared" si="674"/>
        <v>375317</v>
      </c>
      <c r="AR312" s="45">
        <f t="shared" si="675"/>
        <v>0</v>
      </c>
      <c r="AS312" s="46"/>
      <c r="AT312" s="46"/>
    </row>
    <row r="313" spans="1:46" x14ac:dyDescent="0.4">
      <c r="A313" s="20">
        <f t="shared" si="593"/>
        <v>305</v>
      </c>
      <c r="B313" s="6">
        <v>929</v>
      </c>
      <c r="C313" t="s">
        <v>360</v>
      </c>
      <c r="D313" t="s">
        <v>361</v>
      </c>
      <c r="E313" s="15">
        <f>'Form 1 WP'!W277</f>
        <v>0</v>
      </c>
      <c r="F313" s="7">
        <v>101</v>
      </c>
      <c r="G313" s="7">
        <f>VLOOKUP($F313,AF!$B$43:$M$84,G$9)*$E313</f>
        <v>0</v>
      </c>
      <c r="H313" s="7">
        <f>VLOOKUP($F313,AF!$B$43:$M$84,H$9)*$E313</f>
        <v>0</v>
      </c>
      <c r="I313" s="7">
        <f>VLOOKUP($F313,AF!$B$43:$M$84,I$9)*$E313</f>
        <v>0</v>
      </c>
      <c r="J313" s="7">
        <f>VLOOKUP($F313,AF!$B$43:$M$84,J$9)*$E313</f>
        <v>0</v>
      </c>
      <c r="K313" s="7">
        <f t="shared" si="676"/>
        <v>0</v>
      </c>
      <c r="L313" s="45">
        <f t="shared" si="665"/>
        <v>0</v>
      </c>
      <c r="M313" s="46"/>
      <c r="N313" s="7">
        <v>206</v>
      </c>
      <c r="O313" s="7">
        <f>VLOOKUP($N313,AF!$B$43:$M$84,O$9)*$G313</f>
        <v>0</v>
      </c>
      <c r="P313" s="7">
        <f>VLOOKUP($N313,AF!$B$43:$M$84,P$9)*$G313</f>
        <v>0</v>
      </c>
      <c r="Q313" s="7">
        <f>VLOOKUP($N313,AF!$B$43:$M$84,Q$9)*$H313</f>
        <v>0</v>
      </c>
      <c r="R313" s="7">
        <f>VLOOKUP($N313,AF!$B$43:$M$84,R$9)*$H313</f>
        <v>0</v>
      </c>
      <c r="S313" s="7">
        <f>VLOOKUP($N313,AF!$B$43:$M$84,S$9)*$I313</f>
        <v>0</v>
      </c>
      <c r="T313" s="7">
        <f>VLOOKUP($N313,AF!$B$43:$M$84,T$9)*$I313</f>
        <v>0</v>
      </c>
      <c r="U313" s="7">
        <f>VLOOKUP($N313,AF!$B$43:$M$84,U$9)*$J313</f>
        <v>0</v>
      </c>
      <c r="V313" s="7">
        <f>VLOOKUP($N313,AF!$B$43:$M$84,V$9)*$J313</f>
        <v>0</v>
      </c>
      <c r="W313" s="7">
        <f t="shared" si="666"/>
        <v>0</v>
      </c>
      <c r="X313" s="46"/>
      <c r="Y313" s="7">
        <f t="shared" si="667"/>
        <v>0</v>
      </c>
      <c r="Z313" s="7">
        <f t="shared" si="668"/>
        <v>0</v>
      </c>
      <c r="AA313" s="7">
        <f t="shared" si="669"/>
        <v>0</v>
      </c>
      <c r="AB313" s="45">
        <f t="shared" si="670"/>
        <v>0</v>
      </c>
      <c r="AC313" s="46"/>
      <c r="AD313" s="45">
        <v>306</v>
      </c>
      <c r="AE313" s="7">
        <f>VLOOKUP($AD313,AF!$B$43:$M$84,AE$9)*$O313</f>
        <v>0</v>
      </c>
      <c r="AF313" s="7">
        <f>VLOOKUP($AD313,AF!$B$43:$M$84,AF$9)*$P313</f>
        <v>0</v>
      </c>
      <c r="AG313" s="7">
        <f>VLOOKUP($AD313,AF!$B$43:$M$84,AG$9)*$Q313</f>
        <v>0</v>
      </c>
      <c r="AH313" s="7">
        <f>VLOOKUP($AD313,AF!$B$43:$M$84,AH$9)*$R313</f>
        <v>0</v>
      </c>
      <c r="AI313" s="7">
        <f>VLOOKUP($AD313,AF!$B$43:$M$84,AI$9)*$S313</f>
        <v>0</v>
      </c>
      <c r="AJ313" s="7">
        <f>VLOOKUP($AD313,AF!$B$43:$M$84,AJ$9)*$T313</f>
        <v>0</v>
      </c>
      <c r="AK313" s="7">
        <f>VLOOKUP($AD313,AF!$B$43:$M$84,AK$9)*$U313</f>
        <v>0</v>
      </c>
      <c r="AL313" s="7">
        <f>VLOOKUP($AD313,AF!$B$43:$M$84,AL$9)*$V313</f>
        <v>0</v>
      </c>
      <c r="AM313" s="7">
        <f t="shared" si="671"/>
        <v>0</v>
      </c>
      <c r="AN313" s="46"/>
      <c r="AO313" s="7">
        <f t="shared" si="672"/>
        <v>0</v>
      </c>
      <c r="AP313" s="7">
        <f t="shared" si="673"/>
        <v>0</v>
      </c>
      <c r="AQ313" s="7">
        <f t="shared" si="674"/>
        <v>0</v>
      </c>
      <c r="AR313" s="45">
        <f t="shared" si="675"/>
        <v>0</v>
      </c>
      <c r="AS313" s="46"/>
      <c r="AT313" s="46"/>
    </row>
    <row r="314" spans="1:46" x14ac:dyDescent="0.4">
      <c r="A314" s="20">
        <f t="shared" si="593"/>
        <v>306</v>
      </c>
      <c r="B314" s="6">
        <v>930.1</v>
      </c>
      <c r="C314" t="s">
        <v>60</v>
      </c>
      <c r="D314" t="s">
        <v>67</v>
      </c>
      <c r="E314" s="15">
        <f>'Form 1 WP'!W278</f>
        <v>68053</v>
      </c>
      <c r="F314" s="7">
        <v>101</v>
      </c>
      <c r="G314" s="7">
        <f>VLOOKUP($F314,AF!$B$43:$M$84,G$9)*$E314</f>
        <v>0</v>
      </c>
      <c r="H314" s="7">
        <f>VLOOKUP($F314,AF!$B$43:$M$84,H$9)*$E314</f>
        <v>0</v>
      </c>
      <c r="I314" s="7">
        <f>VLOOKUP($F314,AF!$B$43:$M$84,I$9)*$E314</f>
        <v>0</v>
      </c>
      <c r="J314" s="7">
        <f>VLOOKUP($F314,AF!$B$43:$M$84,J$9)*$E314</f>
        <v>0</v>
      </c>
      <c r="K314" s="7">
        <f t="shared" si="676"/>
        <v>68053</v>
      </c>
      <c r="L314" s="45">
        <f t="shared" si="665"/>
        <v>0</v>
      </c>
      <c r="M314" s="46"/>
      <c r="N314" s="7">
        <v>206</v>
      </c>
      <c r="O314" s="7">
        <f>VLOOKUP($N314,AF!$B$43:$M$84,O$9)*$G314</f>
        <v>0</v>
      </c>
      <c r="P314" s="7">
        <f>VLOOKUP($N314,AF!$B$43:$M$84,P$9)*$G314</f>
        <v>0</v>
      </c>
      <c r="Q314" s="7">
        <f>VLOOKUP($N314,AF!$B$43:$M$84,Q$9)*$H314</f>
        <v>0</v>
      </c>
      <c r="R314" s="7">
        <f>VLOOKUP($N314,AF!$B$43:$M$84,R$9)*$H314</f>
        <v>0</v>
      </c>
      <c r="S314" s="7">
        <f>VLOOKUP($N314,AF!$B$43:$M$84,S$9)*$I314</f>
        <v>0</v>
      </c>
      <c r="T314" s="7">
        <f>VLOOKUP($N314,AF!$B$43:$M$84,T$9)*$I314</f>
        <v>0</v>
      </c>
      <c r="U314" s="7">
        <f>VLOOKUP($N314,AF!$B$43:$M$84,U$9)*$J314</f>
        <v>0</v>
      </c>
      <c r="V314" s="7">
        <f>VLOOKUP($N314,AF!$B$43:$M$84,V$9)*$J314</f>
        <v>0</v>
      </c>
      <c r="W314" s="7">
        <f t="shared" si="666"/>
        <v>68053</v>
      </c>
      <c r="X314" s="46"/>
      <c r="Y314" s="7">
        <f t="shared" si="667"/>
        <v>0</v>
      </c>
      <c r="Z314" s="7">
        <f t="shared" si="668"/>
        <v>0</v>
      </c>
      <c r="AA314" s="7">
        <f t="shared" si="669"/>
        <v>68053</v>
      </c>
      <c r="AB314" s="45">
        <f t="shared" si="670"/>
        <v>0</v>
      </c>
      <c r="AC314" s="46"/>
      <c r="AD314" s="45">
        <v>306</v>
      </c>
      <c r="AE314" s="7">
        <f>VLOOKUP($AD314,AF!$B$43:$M$84,AE$9)*$O314</f>
        <v>0</v>
      </c>
      <c r="AF314" s="7">
        <f>VLOOKUP($AD314,AF!$B$43:$M$84,AF$9)*$P314</f>
        <v>0</v>
      </c>
      <c r="AG314" s="7">
        <f>VLOOKUP($AD314,AF!$B$43:$M$84,AG$9)*$Q314</f>
        <v>0</v>
      </c>
      <c r="AH314" s="7">
        <f>VLOOKUP($AD314,AF!$B$43:$M$84,AH$9)*$R314</f>
        <v>0</v>
      </c>
      <c r="AI314" s="7">
        <f>VLOOKUP($AD314,AF!$B$43:$M$84,AI$9)*$S314</f>
        <v>0</v>
      </c>
      <c r="AJ314" s="7">
        <f>VLOOKUP($AD314,AF!$B$43:$M$84,AJ$9)*$T314</f>
        <v>0</v>
      </c>
      <c r="AK314" s="7">
        <f>VLOOKUP($AD314,AF!$B$43:$M$84,AK$9)*$U314</f>
        <v>0</v>
      </c>
      <c r="AL314" s="7">
        <f>VLOOKUP($AD314,AF!$B$43:$M$84,AL$9)*$V314</f>
        <v>0</v>
      </c>
      <c r="AM314" s="7">
        <f t="shared" si="671"/>
        <v>68053</v>
      </c>
      <c r="AN314" s="46"/>
      <c r="AO314" s="7">
        <f t="shared" si="672"/>
        <v>0</v>
      </c>
      <c r="AP314" s="7">
        <f t="shared" si="673"/>
        <v>0</v>
      </c>
      <c r="AQ314" s="7">
        <f t="shared" si="674"/>
        <v>68053</v>
      </c>
      <c r="AR314" s="45">
        <f t="shared" si="675"/>
        <v>0</v>
      </c>
      <c r="AS314" s="46"/>
      <c r="AT314" s="46"/>
    </row>
    <row r="315" spans="1:46" x14ac:dyDescent="0.4">
      <c r="A315" s="20">
        <f t="shared" si="593"/>
        <v>307</v>
      </c>
      <c r="B315" s="6">
        <v>930.2</v>
      </c>
      <c r="C315" t="s">
        <v>70</v>
      </c>
      <c r="D315" t="s">
        <v>68</v>
      </c>
      <c r="E315" s="15">
        <f>'Form 1 WP'!W279</f>
        <v>2400595</v>
      </c>
      <c r="F315" s="7">
        <v>101</v>
      </c>
      <c r="G315" s="7">
        <f>VLOOKUP($F315,AF!$B$43:$M$84,G$9)*$E315</f>
        <v>0</v>
      </c>
      <c r="H315" s="7">
        <f>VLOOKUP($F315,AF!$B$43:$M$84,H$9)*$E315</f>
        <v>0</v>
      </c>
      <c r="I315" s="7">
        <f>VLOOKUP($F315,AF!$B$43:$M$84,I$9)*$E315</f>
        <v>0</v>
      </c>
      <c r="J315" s="7">
        <f>VLOOKUP($F315,AF!$B$43:$M$84,J$9)*$E315</f>
        <v>0</v>
      </c>
      <c r="K315" s="7">
        <f t="shared" si="676"/>
        <v>2400595</v>
      </c>
      <c r="L315" s="45">
        <f t="shared" si="665"/>
        <v>0</v>
      </c>
      <c r="M315" s="46"/>
      <c r="N315" s="7">
        <v>206</v>
      </c>
      <c r="O315" s="7">
        <f>VLOOKUP($N315,AF!$B$43:$M$84,O$9)*$G315</f>
        <v>0</v>
      </c>
      <c r="P315" s="7">
        <f>VLOOKUP($N315,AF!$B$43:$M$84,P$9)*$G315</f>
        <v>0</v>
      </c>
      <c r="Q315" s="7">
        <f>VLOOKUP($N315,AF!$B$43:$M$84,Q$9)*$H315</f>
        <v>0</v>
      </c>
      <c r="R315" s="7">
        <f>VLOOKUP($N315,AF!$B$43:$M$84,R$9)*$H315</f>
        <v>0</v>
      </c>
      <c r="S315" s="7">
        <f>VLOOKUP($N315,AF!$B$43:$M$84,S$9)*$I315</f>
        <v>0</v>
      </c>
      <c r="T315" s="7">
        <f>VLOOKUP($N315,AF!$B$43:$M$84,T$9)*$I315</f>
        <v>0</v>
      </c>
      <c r="U315" s="7">
        <f>VLOOKUP($N315,AF!$B$43:$M$84,U$9)*$J315</f>
        <v>0</v>
      </c>
      <c r="V315" s="7">
        <f>VLOOKUP($N315,AF!$B$43:$M$84,V$9)*$J315</f>
        <v>0</v>
      </c>
      <c r="W315" s="7">
        <f t="shared" si="666"/>
        <v>2400595</v>
      </c>
      <c r="X315" s="46"/>
      <c r="Y315" s="7">
        <f t="shared" si="667"/>
        <v>0</v>
      </c>
      <c r="Z315" s="7">
        <f t="shared" si="668"/>
        <v>0</v>
      </c>
      <c r="AA315" s="7">
        <f t="shared" si="669"/>
        <v>2400595</v>
      </c>
      <c r="AB315" s="45">
        <f t="shared" si="670"/>
        <v>0</v>
      </c>
      <c r="AC315" s="46"/>
      <c r="AD315" s="45">
        <v>306</v>
      </c>
      <c r="AE315" s="7">
        <f>VLOOKUP($AD315,AF!$B$43:$M$84,AE$9)*$O315</f>
        <v>0</v>
      </c>
      <c r="AF315" s="7">
        <f>VLOOKUP($AD315,AF!$B$43:$M$84,AF$9)*$P315</f>
        <v>0</v>
      </c>
      <c r="AG315" s="7">
        <f>VLOOKUP($AD315,AF!$B$43:$M$84,AG$9)*$Q315</f>
        <v>0</v>
      </c>
      <c r="AH315" s="7">
        <f>VLOOKUP($AD315,AF!$B$43:$M$84,AH$9)*$R315</f>
        <v>0</v>
      </c>
      <c r="AI315" s="7">
        <f>VLOOKUP($AD315,AF!$B$43:$M$84,AI$9)*$S315</f>
        <v>0</v>
      </c>
      <c r="AJ315" s="7">
        <f>VLOOKUP($AD315,AF!$B$43:$M$84,AJ$9)*$T315</f>
        <v>0</v>
      </c>
      <c r="AK315" s="7">
        <f>VLOOKUP($AD315,AF!$B$43:$M$84,AK$9)*$U315</f>
        <v>0</v>
      </c>
      <c r="AL315" s="7">
        <f>VLOOKUP($AD315,AF!$B$43:$M$84,AL$9)*$V315</f>
        <v>0</v>
      </c>
      <c r="AM315" s="7">
        <f t="shared" si="671"/>
        <v>2400595</v>
      </c>
      <c r="AN315" s="46"/>
      <c r="AO315" s="7">
        <f t="shared" si="672"/>
        <v>0</v>
      </c>
      <c r="AP315" s="7">
        <f t="shared" si="673"/>
        <v>0</v>
      </c>
      <c r="AQ315" s="7">
        <f t="shared" si="674"/>
        <v>2400595</v>
      </c>
      <c r="AR315" s="45">
        <f t="shared" si="675"/>
        <v>0</v>
      </c>
      <c r="AS315" s="46"/>
      <c r="AT315" s="46"/>
    </row>
    <row r="316" spans="1:46" x14ac:dyDescent="0.4">
      <c r="A316" s="20">
        <f t="shared" si="593"/>
        <v>308</v>
      </c>
      <c r="B316" s="6">
        <v>931</v>
      </c>
      <c r="C316" t="s">
        <v>61</v>
      </c>
      <c r="D316" t="s">
        <v>69</v>
      </c>
      <c r="E316" s="55">
        <f>'Form 1 WP'!W280</f>
        <v>1005599</v>
      </c>
      <c r="F316" s="7">
        <v>101</v>
      </c>
      <c r="G316" s="115">
        <f>VLOOKUP($F316,AF!$B$43:$M$84,G$9)*$E316</f>
        <v>0</v>
      </c>
      <c r="H316" s="115">
        <f>VLOOKUP($F316,AF!$B$43:$M$84,H$9)*$E316</f>
        <v>0</v>
      </c>
      <c r="I316" s="115">
        <f>VLOOKUP($F316,AF!$B$43:$M$84,I$9)*$E316</f>
        <v>0</v>
      </c>
      <c r="J316" s="115">
        <f>VLOOKUP($F316,AF!$B$43:$M$84,J$9)*$E316</f>
        <v>0</v>
      </c>
      <c r="K316" s="115">
        <f t="shared" si="676"/>
        <v>1005599</v>
      </c>
      <c r="L316" s="45">
        <f t="shared" si="665"/>
        <v>0</v>
      </c>
      <c r="M316" s="46"/>
      <c r="N316" s="7">
        <v>206</v>
      </c>
      <c r="O316" s="115">
        <f>VLOOKUP($N316,AF!$B$43:$M$84,O$9)*$G316</f>
        <v>0</v>
      </c>
      <c r="P316" s="115">
        <f>VLOOKUP($N316,AF!$B$43:$M$84,P$9)*$G316</f>
        <v>0</v>
      </c>
      <c r="Q316" s="115">
        <f>VLOOKUP($N316,AF!$B$43:$M$84,Q$9)*$H316</f>
        <v>0</v>
      </c>
      <c r="R316" s="115">
        <f>VLOOKUP($N316,AF!$B$43:$M$84,R$9)*$H316</f>
        <v>0</v>
      </c>
      <c r="S316" s="115">
        <f>VLOOKUP($N316,AF!$B$43:$M$84,S$9)*$I316</f>
        <v>0</v>
      </c>
      <c r="T316" s="115">
        <f>VLOOKUP($N316,AF!$B$43:$M$84,T$9)*$I316</f>
        <v>0</v>
      </c>
      <c r="U316" s="115">
        <f>VLOOKUP($N316,AF!$B$43:$M$84,U$9)*$J316</f>
        <v>0</v>
      </c>
      <c r="V316" s="115">
        <f>VLOOKUP($N316,AF!$B$43:$M$84,V$9)*$J316</f>
        <v>0</v>
      </c>
      <c r="W316" s="115">
        <f t="shared" si="666"/>
        <v>1005599</v>
      </c>
      <c r="X316" s="46"/>
      <c r="Y316" s="115">
        <f t="shared" si="667"/>
        <v>0</v>
      </c>
      <c r="Z316" s="115">
        <f t="shared" si="668"/>
        <v>0</v>
      </c>
      <c r="AA316" s="115">
        <f t="shared" si="669"/>
        <v>1005599</v>
      </c>
      <c r="AB316" s="45">
        <f t="shared" si="670"/>
        <v>0</v>
      </c>
      <c r="AC316" s="46"/>
      <c r="AD316" s="45">
        <v>306</v>
      </c>
      <c r="AE316" s="115">
        <f>VLOOKUP($AD316,AF!$B$43:$M$84,AE$9)*$O316</f>
        <v>0</v>
      </c>
      <c r="AF316" s="115">
        <f>VLOOKUP($AD316,AF!$B$43:$M$84,AF$9)*$P316</f>
        <v>0</v>
      </c>
      <c r="AG316" s="115">
        <f>VLOOKUP($AD316,AF!$B$43:$M$84,AG$9)*$Q316</f>
        <v>0</v>
      </c>
      <c r="AH316" s="115">
        <f>VLOOKUP($AD316,AF!$B$43:$M$84,AH$9)*$R316</f>
        <v>0</v>
      </c>
      <c r="AI316" s="115">
        <f>VLOOKUP($AD316,AF!$B$43:$M$84,AI$9)*$S316</f>
        <v>0</v>
      </c>
      <c r="AJ316" s="115">
        <f>VLOOKUP($AD316,AF!$B$43:$M$84,AJ$9)*$T316</f>
        <v>0</v>
      </c>
      <c r="AK316" s="115">
        <f>VLOOKUP($AD316,AF!$B$43:$M$84,AK$9)*$U316</f>
        <v>0</v>
      </c>
      <c r="AL316" s="115">
        <f>VLOOKUP($AD316,AF!$B$43:$M$84,AL$9)*$V316</f>
        <v>0</v>
      </c>
      <c r="AM316" s="115">
        <f t="shared" si="671"/>
        <v>1005599</v>
      </c>
      <c r="AN316" s="46"/>
      <c r="AO316" s="115">
        <f t="shared" si="672"/>
        <v>0</v>
      </c>
      <c r="AP316" s="115">
        <f t="shared" si="673"/>
        <v>0</v>
      </c>
      <c r="AQ316" s="115">
        <f t="shared" si="674"/>
        <v>1005599</v>
      </c>
      <c r="AR316" s="45">
        <f t="shared" si="675"/>
        <v>0</v>
      </c>
      <c r="AS316" s="46"/>
      <c r="AT316" s="46"/>
    </row>
    <row r="317" spans="1:46" x14ac:dyDescent="0.4">
      <c r="A317" s="20">
        <f t="shared" si="593"/>
        <v>309</v>
      </c>
      <c r="C317" t="s">
        <v>0</v>
      </c>
      <c r="E317" s="7">
        <f>SUM(E303:E316)</f>
        <v>31663151</v>
      </c>
      <c r="F317" s="7"/>
      <c r="G317" s="7">
        <f t="shared" ref="G317:K317" si="677">SUM(G303:G316)</f>
        <v>68837.759999999995</v>
      </c>
      <c r="H317" s="7">
        <f t="shared" si="677"/>
        <v>75633.77</v>
      </c>
      <c r="I317" s="7">
        <f t="shared" si="677"/>
        <v>344330.02</v>
      </c>
      <c r="J317" s="7">
        <f t="shared" si="677"/>
        <v>0</v>
      </c>
      <c r="K317" s="7">
        <f t="shared" si="677"/>
        <v>31174349.449999999</v>
      </c>
      <c r="L317" s="45">
        <f t="shared" si="665"/>
        <v>0</v>
      </c>
      <c r="M317" s="46"/>
      <c r="N317" s="7"/>
      <c r="O317" s="7">
        <f t="shared" ref="O317:W317" si="678">SUM(O303:O316)</f>
        <v>15844.525728078099</v>
      </c>
      <c r="P317" s="7">
        <f t="shared" si="678"/>
        <v>52993.234271921894</v>
      </c>
      <c r="Q317" s="7">
        <f t="shared" si="678"/>
        <v>75633.77</v>
      </c>
      <c r="R317" s="7">
        <f t="shared" si="678"/>
        <v>0</v>
      </c>
      <c r="S317" s="7">
        <f t="shared" si="678"/>
        <v>344330.02</v>
      </c>
      <c r="T317" s="7">
        <f t="shared" si="678"/>
        <v>0</v>
      </c>
      <c r="U317" s="7">
        <f t="shared" si="678"/>
        <v>0</v>
      </c>
      <c r="V317" s="7">
        <f t="shared" si="678"/>
        <v>0</v>
      </c>
      <c r="W317" s="7">
        <f t="shared" si="678"/>
        <v>31174349.449999999</v>
      </c>
      <c r="X317" s="46"/>
      <c r="Y317" s="7">
        <f t="shared" ref="Y317:AA317" si="679">SUM(Y303:Y316)</f>
        <v>435808.31572807813</v>
      </c>
      <c r="Z317" s="7">
        <f t="shared" si="679"/>
        <v>52993.234271921894</v>
      </c>
      <c r="AA317" s="7">
        <f t="shared" si="679"/>
        <v>31663151</v>
      </c>
      <c r="AB317" s="45">
        <f t="shared" si="670"/>
        <v>0</v>
      </c>
      <c r="AC317" s="46"/>
      <c r="AD317" s="7"/>
      <c r="AE317" s="7">
        <f t="shared" ref="AE317:AM317" si="680">SUM(AE303:AE316)</f>
        <v>12590.365808906228</v>
      </c>
      <c r="AF317" s="7">
        <f t="shared" si="680"/>
        <v>8141.919879895916</v>
      </c>
      <c r="AG317" s="7">
        <f t="shared" si="680"/>
        <v>45107.131379459795</v>
      </c>
      <c r="AH317" s="7">
        <f t="shared" si="680"/>
        <v>0</v>
      </c>
      <c r="AI317" s="7">
        <f t="shared" si="680"/>
        <v>99175.515231485959</v>
      </c>
      <c r="AJ317" s="7">
        <f t="shared" si="680"/>
        <v>0</v>
      </c>
      <c r="AK317" s="7">
        <f t="shared" si="680"/>
        <v>0</v>
      </c>
      <c r="AL317" s="7">
        <f t="shared" si="680"/>
        <v>0</v>
      </c>
      <c r="AM317" s="7">
        <f t="shared" si="680"/>
        <v>31498136.067700252</v>
      </c>
      <c r="AN317" s="46"/>
      <c r="AO317" s="7">
        <f t="shared" ref="AO317:AQ317" si="681">SUM(AO303:AO316)</f>
        <v>156873.01241985199</v>
      </c>
      <c r="AP317" s="7">
        <f t="shared" si="681"/>
        <v>8141.919879895916</v>
      </c>
      <c r="AQ317" s="7">
        <f t="shared" si="681"/>
        <v>31663151</v>
      </c>
      <c r="AR317" s="45">
        <f t="shared" si="675"/>
        <v>0</v>
      </c>
      <c r="AS317" s="46"/>
      <c r="AT317" s="46"/>
    </row>
    <row r="318" spans="1:46" x14ac:dyDescent="0.4">
      <c r="A318" s="20">
        <f t="shared" si="593"/>
        <v>310</v>
      </c>
      <c r="E318" s="7"/>
      <c r="F318" s="49"/>
      <c r="G318" s="49"/>
      <c r="H318" s="49"/>
      <c r="I318" s="49"/>
      <c r="J318" s="49"/>
      <c r="K318" s="49"/>
      <c r="L318" s="49"/>
      <c r="M318" s="46"/>
      <c r="N318" s="49"/>
      <c r="O318" s="49"/>
      <c r="P318" s="49"/>
      <c r="Q318" s="49"/>
      <c r="R318" s="49"/>
      <c r="S318" s="49"/>
      <c r="T318" s="49"/>
      <c r="U318" s="49"/>
      <c r="V318" s="49"/>
      <c r="W318" s="49"/>
      <c r="X318" s="46"/>
      <c r="Y318" s="49"/>
      <c r="Z318" s="49"/>
      <c r="AA318" s="49"/>
      <c r="AB318" s="49"/>
      <c r="AC318" s="46"/>
      <c r="AD318" s="49"/>
      <c r="AE318" s="49"/>
      <c r="AF318" s="49"/>
      <c r="AG318" s="49"/>
      <c r="AH318" s="49"/>
      <c r="AI318" s="49"/>
      <c r="AJ318" s="49"/>
      <c r="AK318" s="49"/>
      <c r="AL318" s="49"/>
      <c r="AM318" s="49"/>
      <c r="AN318" s="46"/>
      <c r="AO318" s="49"/>
      <c r="AP318" s="49"/>
      <c r="AQ318" s="49"/>
      <c r="AR318" s="49"/>
      <c r="AS318" s="46"/>
      <c r="AT318" s="46"/>
    </row>
    <row r="319" spans="1:46" x14ac:dyDescent="0.4">
      <c r="A319" s="20">
        <f t="shared" si="593"/>
        <v>311</v>
      </c>
      <c r="B319" s="21" t="s">
        <v>409</v>
      </c>
      <c r="C319" s="21"/>
      <c r="E319" s="46"/>
      <c r="F319" s="47"/>
      <c r="G319" s="47"/>
      <c r="H319" s="47"/>
      <c r="I319" s="47"/>
      <c r="J319" s="47"/>
      <c r="K319" s="47"/>
      <c r="L319" s="47"/>
      <c r="M319" s="46"/>
      <c r="N319" s="47"/>
      <c r="O319" s="47"/>
      <c r="P319" s="47"/>
      <c r="Q319" s="47"/>
      <c r="R319" s="47"/>
      <c r="S319" s="47"/>
      <c r="T319" s="47"/>
      <c r="U319" s="47"/>
      <c r="V319" s="47"/>
      <c r="W319" s="47"/>
      <c r="X319" s="46"/>
      <c r="Y319" s="47"/>
      <c r="Z319" s="47"/>
      <c r="AA319" s="47"/>
      <c r="AB319" s="47"/>
      <c r="AC319" s="46"/>
      <c r="AD319" s="47"/>
      <c r="AE319" s="47"/>
      <c r="AF319" s="47"/>
      <c r="AG319" s="47"/>
      <c r="AH319" s="47"/>
      <c r="AI319" s="47"/>
      <c r="AJ319" s="47"/>
      <c r="AK319" s="47"/>
      <c r="AL319" s="47"/>
      <c r="AM319" s="47"/>
      <c r="AN319" s="46"/>
      <c r="AO319" s="47"/>
      <c r="AP319" s="47"/>
      <c r="AQ319" s="47"/>
      <c r="AR319" s="47"/>
      <c r="AS319" s="46"/>
      <c r="AT319" s="46"/>
    </row>
    <row r="320" spans="1:46" x14ac:dyDescent="0.4">
      <c r="A320" s="20">
        <f t="shared" si="593"/>
        <v>312</v>
      </c>
      <c r="B320" s="6">
        <v>935</v>
      </c>
      <c r="C320" t="s">
        <v>362</v>
      </c>
      <c r="D320" t="s">
        <v>363</v>
      </c>
      <c r="E320" s="15">
        <f>'Form 1 WP'!W283</f>
        <v>20389</v>
      </c>
      <c r="F320" s="7">
        <v>101</v>
      </c>
      <c r="G320" s="7">
        <f>VLOOKUP($F320,AF!$B$43:$M$84,G$9)*$E320</f>
        <v>0</v>
      </c>
      <c r="H320" s="7">
        <f>VLOOKUP($F320,AF!$B$43:$M$84,H$9)*$E320</f>
        <v>0</v>
      </c>
      <c r="I320" s="7">
        <f>VLOOKUP($F320,AF!$B$43:$M$84,I$9)*$E320</f>
        <v>0</v>
      </c>
      <c r="J320" s="7">
        <f>VLOOKUP($F320,AF!$B$43:$M$84,J$9)*$E320</f>
        <v>0</v>
      </c>
      <c r="K320" s="45">
        <f t="shared" ref="K320" si="682">E320-SUM(G320:J320)</f>
        <v>20389</v>
      </c>
      <c r="L320" s="45">
        <f>$E320-SUM(G320:K320)</f>
        <v>0</v>
      </c>
      <c r="M320" s="46"/>
      <c r="N320" s="7">
        <v>206</v>
      </c>
      <c r="O320" s="7">
        <f>VLOOKUP($N320,AF!$B$43:$M$84,O$9)*$G320</f>
        <v>0</v>
      </c>
      <c r="P320" s="7">
        <f>VLOOKUP($N320,AF!$B$43:$M$84,P$9)*$G320</f>
        <v>0</v>
      </c>
      <c r="Q320" s="7">
        <f>VLOOKUP($N320,AF!$B$43:$M$84,Q$9)*$H320</f>
        <v>0</v>
      </c>
      <c r="R320" s="7">
        <f>VLOOKUP($N320,AF!$B$43:$M$84,R$9)*$H320</f>
        <v>0</v>
      </c>
      <c r="S320" s="7">
        <f>VLOOKUP($N320,AF!$B$43:$M$84,S$9)*$I320</f>
        <v>0</v>
      </c>
      <c r="T320" s="7">
        <f>VLOOKUP($N320,AF!$B$43:$M$84,T$9)*$I320</f>
        <v>0</v>
      </c>
      <c r="U320" s="7">
        <f>VLOOKUP($N320,AF!$B$43:$M$84,U$9)*$J320</f>
        <v>0</v>
      </c>
      <c r="V320" s="7">
        <f>VLOOKUP($N320,AF!$B$43:$M$84,V$9)*$J320</f>
        <v>0</v>
      </c>
      <c r="W320" s="7">
        <f t="shared" ref="W320" si="683">E320-SUM(O320:V320)</f>
        <v>20389</v>
      </c>
      <c r="X320" s="46"/>
      <c r="Y320" s="7">
        <f>+O320+Q320+S320+U320</f>
        <v>0</v>
      </c>
      <c r="Z320" s="7">
        <f>+P320+R320+T320+V320</f>
        <v>0</v>
      </c>
      <c r="AA320" s="7">
        <f>+Z320+Y320+W320</f>
        <v>20389</v>
      </c>
      <c r="AB320" s="45">
        <f t="shared" ref="AB320" si="684">$E320-AA320</f>
        <v>0</v>
      </c>
      <c r="AC320" s="46"/>
      <c r="AD320" s="45">
        <v>306</v>
      </c>
      <c r="AE320" s="7">
        <f>VLOOKUP($AD320,AF!$B$43:$M$84,AE$9)*$O320</f>
        <v>0</v>
      </c>
      <c r="AF320" s="7">
        <f>VLOOKUP($AD320,AF!$B$43:$M$84,AF$9)*$P320</f>
        <v>0</v>
      </c>
      <c r="AG320" s="7">
        <f>VLOOKUP($AD320,AF!$B$43:$M$84,AG$9)*$Q320</f>
        <v>0</v>
      </c>
      <c r="AH320" s="7">
        <f>VLOOKUP($AD320,AF!$B$43:$M$84,AH$9)*$R320</f>
        <v>0</v>
      </c>
      <c r="AI320" s="7">
        <f>VLOOKUP($AD320,AF!$B$43:$M$84,AI$9)*$S320</f>
        <v>0</v>
      </c>
      <c r="AJ320" s="7">
        <f>VLOOKUP($AD320,AF!$B$43:$M$84,AJ$9)*$T320</f>
        <v>0</v>
      </c>
      <c r="AK320" s="7">
        <f>VLOOKUP($AD320,AF!$B$43:$M$84,AK$9)*$U320</f>
        <v>0</v>
      </c>
      <c r="AL320" s="7">
        <f>VLOOKUP($AD320,AF!$B$43:$M$84,AL$9)*$V320</f>
        <v>0</v>
      </c>
      <c r="AM320" s="7">
        <f>E320-SUM(AE320:AL320)</f>
        <v>20389</v>
      </c>
      <c r="AN320" s="46"/>
      <c r="AO320" s="7">
        <f>+AE320+AG320+AI320+AK320</f>
        <v>0</v>
      </c>
      <c r="AP320" s="7">
        <f>+AF320+AH320+AJ320+AL320</f>
        <v>0</v>
      </c>
      <c r="AQ320" s="7">
        <f t="shared" ref="AQ320" si="685">+AP320+AO320+AM320</f>
        <v>20389</v>
      </c>
      <c r="AR320" s="45">
        <f>$E320-AQ320</f>
        <v>0</v>
      </c>
      <c r="AS320" s="46"/>
      <c r="AT320" s="46"/>
    </row>
    <row r="321" spans="1:46" x14ac:dyDescent="0.4">
      <c r="A321" s="20">
        <f t="shared" si="593"/>
        <v>313</v>
      </c>
      <c r="B321" s="6">
        <v>935.1</v>
      </c>
      <c r="C321" t="s">
        <v>381</v>
      </c>
      <c r="D321" t="s">
        <v>1077</v>
      </c>
      <c r="E321" s="15">
        <f>'Form 1 WP'!W284</f>
        <v>131643</v>
      </c>
      <c r="F321" s="7">
        <v>101</v>
      </c>
      <c r="G321" s="7">
        <f>VLOOKUP($F321,AF!$B$43:$M$84,G$9)*$E321</f>
        <v>0</v>
      </c>
      <c r="H321" s="7">
        <f>VLOOKUP($F321,AF!$B$43:$M$84,H$9)*$E321</f>
        <v>0</v>
      </c>
      <c r="I321" s="7">
        <f>VLOOKUP($F321,AF!$B$43:$M$84,I$9)*$E321</f>
        <v>0</v>
      </c>
      <c r="J321" s="7">
        <f>VLOOKUP($F321,AF!$B$43:$M$84,J$9)*$E321</f>
        <v>0</v>
      </c>
      <c r="K321" s="45">
        <f t="shared" ref="K321:K323" si="686">E321-SUM(G321:J321)</f>
        <v>131643</v>
      </c>
      <c r="L321" s="45">
        <f t="shared" ref="L321:L323" si="687">$E321-SUM(G321:K321)</f>
        <v>0</v>
      </c>
      <c r="M321" s="46"/>
      <c r="N321" s="7">
        <v>206</v>
      </c>
      <c r="O321" s="7">
        <f>VLOOKUP($N321,AF!$B$43:$M$84,O$9)*$G321</f>
        <v>0</v>
      </c>
      <c r="P321" s="7">
        <f>VLOOKUP($N321,AF!$B$43:$M$84,P$9)*$G321</f>
        <v>0</v>
      </c>
      <c r="Q321" s="7">
        <f>VLOOKUP($N321,AF!$B$43:$M$84,Q$9)*$H321</f>
        <v>0</v>
      </c>
      <c r="R321" s="7">
        <f>VLOOKUP($N321,AF!$B$43:$M$84,R$9)*$H321</f>
        <v>0</v>
      </c>
      <c r="S321" s="7">
        <f>VLOOKUP($N321,AF!$B$43:$M$84,S$9)*$I321</f>
        <v>0</v>
      </c>
      <c r="T321" s="7">
        <f>VLOOKUP($N321,AF!$B$43:$M$84,T$9)*$I321</f>
        <v>0</v>
      </c>
      <c r="U321" s="7">
        <f>VLOOKUP($N321,AF!$B$43:$M$84,U$9)*$J321</f>
        <v>0</v>
      </c>
      <c r="V321" s="7">
        <f>VLOOKUP($N321,AF!$B$43:$M$84,V$9)*$J321</f>
        <v>0</v>
      </c>
      <c r="W321" s="7">
        <f t="shared" ref="W321:W323" si="688">E321-SUM(O321:V321)</f>
        <v>131643</v>
      </c>
      <c r="X321" s="46"/>
      <c r="Y321" s="7">
        <f t="shared" ref="Y321:Y323" si="689">+O321+Q321+S321+U321</f>
        <v>0</v>
      </c>
      <c r="Z321" s="7">
        <f t="shared" ref="Z321:Z323" si="690">+P321+R321+T321+V321</f>
        <v>0</v>
      </c>
      <c r="AA321" s="7">
        <f t="shared" ref="AA321:AA323" si="691">+Z321+Y321+W321</f>
        <v>131643</v>
      </c>
      <c r="AB321" s="45">
        <f t="shared" ref="AB321:AB323" si="692">$E321-AA321</f>
        <v>0</v>
      </c>
      <c r="AC321" s="46"/>
      <c r="AD321" s="45">
        <v>306</v>
      </c>
      <c r="AE321" s="7">
        <f>VLOOKUP($AD321,AF!$B$43:$M$84,AE$9)*$O321</f>
        <v>0</v>
      </c>
      <c r="AF321" s="7">
        <f>VLOOKUP($AD321,AF!$B$43:$M$84,AF$9)*$P321</f>
        <v>0</v>
      </c>
      <c r="AG321" s="7">
        <f>VLOOKUP($AD321,AF!$B$43:$M$84,AG$9)*$Q321</f>
        <v>0</v>
      </c>
      <c r="AH321" s="7">
        <f>VLOOKUP($AD321,AF!$B$43:$M$84,AH$9)*$R321</f>
        <v>0</v>
      </c>
      <c r="AI321" s="7">
        <f>VLOOKUP($AD321,AF!$B$43:$M$84,AI$9)*$S321</f>
        <v>0</v>
      </c>
      <c r="AJ321" s="7">
        <f>VLOOKUP($AD321,AF!$B$43:$M$84,AJ$9)*$T321</f>
        <v>0</v>
      </c>
      <c r="AK321" s="7">
        <f>VLOOKUP($AD321,AF!$B$43:$M$84,AK$9)*$U321</f>
        <v>0</v>
      </c>
      <c r="AL321" s="7">
        <f>VLOOKUP($AD321,AF!$B$43:$M$84,AL$9)*$V321</f>
        <v>0</v>
      </c>
      <c r="AM321" s="7">
        <f t="shared" ref="AM321:AM323" si="693">E321-SUM(AE321:AL321)</f>
        <v>131643</v>
      </c>
      <c r="AN321" s="46"/>
      <c r="AO321" s="7">
        <f t="shared" ref="AO321:AO323" si="694">+AE321+AG321+AI321+AK321</f>
        <v>0</v>
      </c>
      <c r="AP321" s="7">
        <f t="shared" ref="AP321:AP323" si="695">+AF321+AH321+AJ321+AL321</f>
        <v>0</v>
      </c>
      <c r="AQ321" s="7">
        <f t="shared" ref="AQ321:AQ323" si="696">+AP321+AO321+AM321</f>
        <v>131643</v>
      </c>
      <c r="AR321" s="45"/>
      <c r="AS321" s="46"/>
      <c r="AT321" s="46"/>
    </row>
    <row r="322" spans="1:46" x14ac:dyDescent="0.4">
      <c r="A322" s="20">
        <f t="shared" si="593"/>
        <v>314</v>
      </c>
      <c r="B322" s="6">
        <v>935.2</v>
      </c>
      <c r="C322" t="s">
        <v>382</v>
      </c>
      <c r="D322" t="s">
        <v>1078</v>
      </c>
      <c r="E322" s="15">
        <f>'Form 1 WP'!W285</f>
        <v>1340285</v>
      </c>
      <c r="F322" s="7">
        <v>101</v>
      </c>
      <c r="G322" s="7">
        <f>VLOOKUP($F322,AF!$B$43:$M$84,G$9)*$E322</f>
        <v>0</v>
      </c>
      <c r="H322" s="7">
        <f>VLOOKUP($F322,AF!$B$43:$M$84,H$9)*$E322</f>
        <v>0</v>
      </c>
      <c r="I322" s="7">
        <f>VLOOKUP($F322,AF!$B$43:$M$84,I$9)*$E322</f>
        <v>0</v>
      </c>
      <c r="J322" s="7">
        <f>VLOOKUP($F322,AF!$B$43:$M$84,J$9)*$E322</f>
        <v>0</v>
      </c>
      <c r="K322" s="45">
        <f t="shared" si="686"/>
        <v>1340285</v>
      </c>
      <c r="L322" s="45">
        <f t="shared" si="687"/>
        <v>0</v>
      </c>
      <c r="M322" s="46"/>
      <c r="N322" s="7">
        <v>206</v>
      </c>
      <c r="O322" s="7">
        <f>VLOOKUP($N322,AF!$B$43:$M$84,O$9)*$G322</f>
        <v>0</v>
      </c>
      <c r="P322" s="7">
        <f>VLOOKUP($N322,AF!$B$43:$M$84,P$9)*$G322</f>
        <v>0</v>
      </c>
      <c r="Q322" s="7">
        <f>VLOOKUP($N322,AF!$B$43:$M$84,Q$9)*$H322</f>
        <v>0</v>
      </c>
      <c r="R322" s="7">
        <f>VLOOKUP($N322,AF!$B$43:$M$84,R$9)*$H322</f>
        <v>0</v>
      </c>
      <c r="S322" s="7">
        <f>VLOOKUP($N322,AF!$B$43:$M$84,S$9)*$I322</f>
        <v>0</v>
      </c>
      <c r="T322" s="7">
        <f>VLOOKUP($N322,AF!$B$43:$M$84,T$9)*$I322</f>
        <v>0</v>
      </c>
      <c r="U322" s="7">
        <f>VLOOKUP($N322,AF!$B$43:$M$84,U$9)*$J322</f>
        <v>0</v>
      </c>
      <c r="V322" s="7">
        <f>VLOOKUP($N322,AF!$B$43:$M$84,V$9)*$J322</f>
        <v>0</v>
      </c>
      <c r="W322" s="7">
        <f t="shared" si="688"/>
        <v>1340285</v>
      </c>
      <c r="X322" s="46"/>
      <c r="Y322" s="7">
        <f t="shared" si="689"/>
        <v>0</v>
      </c>
      <c r="Z322" s="7">
        <f t="shared" si="690"/>
        <v>0</v>
      </c>
      <c r="AA322" s="7">
        <f t="shared" si="691"/>
        <v>1340285</v>
      </c>
      <c r="AB322" s="45">
        <f t="shared" si="692"/>
        <v>0</v>
      </c>
      <c r="AC322" s="46"/>
      <c r="AD322" s="45">
        <v>306</v>
      </c>
      <c r="AE322" s="7">
        <f>VLOOKUP($AD322,AF!$B$43:$M$84,AE$9)*$O322</f>
        <v>0</v>
      </c>
      <c r="AF322" s="7">
        <f>VLOOKUP($AD322,AF!$B$43:$M$84,AF$9)*$P322</f>
        <v>0</v>
      </c>
      <c r="AG322" s="7">
        <f>VLOOKUP($AD322,AF!$B$43:$M$84,AG$9)*$Q322</f>
        <v>0</v>
      </c>
      <c r="AH322" s="7">
        <f>VLOOKUP($AD322,AF!$B$43:$M$84,AH$9)*$R322</f>
        <v>0</v>
      </c>
      <c r="AI322" s="7">
        <f>VLOOKUP($AD322,AF!$B$43:$M$84,AI$9)*$S322</f>
        <v>0</v>
      </c>
      <c r="AJ322" s="7">
        <f>VLOOKUP($AD322,AF!$B$43:$M$84,AJ$9)*$T322</f>
        <v>0</v>
      </c>
      <c r="AK322" s="7">
        <f>VLOOKUP($AD322,AF!$B$43:$M$84,AK$9)*$U322</f>
        <v>0</v>
      </c>
      <c r="AL322" s="7">
        <f>VLOOKUP($AD322,AF!$B$43:$M$84,AL$9)*$V322</f>
        <v>0</v>
      </c>
      <c r="AM322" s="7">
        <f t="shared" si="693"/>
        <v>1340285</v>
      </c>
      <c r="AN322" s="46"/>
      <c r="AO322" s="7">
        <f t="shared" si="694"/>
        <v>0</v>
      </c>
      <c r="AP322" s="7">
        <f t="shared" si="695"/>
        <v>0</v>
      </c>
      <c r="AQ322" s="7">
        <f t="shared" si="696"/>
        <v>1340285</v>
      </c>
      <c r="AR322" s="45"/>
      <c r="AS322" s="46"/>
      <c r="AT322" s="46"/>
    </row>
    <row r="323" spans="1:46" x14ac:dyDescent="0.4">
      <c r="A323" s="20">
        <f t="shared" si="593"/>
        <v>315</v>
      </c>
      <c r="B323" s="6">
        <v>935.3</v>
      </c>
      <c r="C323" t="s">
        <v>383</v>
      </c>
      <c r="D323" t="s">
        <v>1079</v>
      </c>
      <c r="E323" s="15">
        <f>'Form 1 WP'!W286</f>
        <v>175218</v>
      </c>
      <c r="F323" s="7">
        <v>101</v>
      </c>
      <c r="G323" s="7">
        <f>VLOOKUP($F323,AF!$B$43:$M$84,G$9)*$E323</f>
        <v>0</v>
      </c>
      <c r="H323" s="7">
        <f>VLOOKUP($F323,AF!$B$43:$M$84,H$9)*$E323</f>
        <v>0</v>
      </c>
      <c r="I323" s="7">
        <f>VLOOKUP($F323,AF!$B$43:$M$84,I$9)*$E323</f>
        <v>0</v>
      </c>
      <c r="J323" s="7">
        <f>VLOOKUP($F323,AF!$B$43:$M$84,J$9)*$E323</f>
        <v>0</v>
      </c>
      <c r="K323" s="45">
        <f t="shared" si="686"/>
        <v>175218</v>
      </c>
      <c r="L323" s="45">
        <f t="shared" si="687"/>
        <v>0</v>
      </c>
      <c r="M323" s="46"/>
      <c r="N323" s="7">
        <v>206</v>
      </c>
      <c r="O323" s="7">
        <f>VLOOKUP($N323,AF!$B$43:$M$84,O$9)*$G323</f>
        <v>0</v>
      </c>
      <c r="P323" s="7">
        <f>VLOOKUP($N323,AF!$B$43:$M$84,P$9)*$G323</f>
        <v>0</v>
      </c>
      <c r="Q323" s="7">
        <f>VLOOKUP($N323,AF!$B$43:$M$84,Q$9)*$H323</f>
        <v>0</v>
      </c>
      <c r="R323" s="7">
        <f>VLOOKUP($N323,AF!$B$43:$M$84,R$9)*$H323</f>
        <v>0</v>
      </c>
      <c r="S323" s="7">
        <f>VLOOKUP($N323,AF!$B$43:$M$84,S$9)*$I323</f>
        <v>0</v>
      </c>
      <c r="T323" s="7">
        <f>VLOOKUP($N323,AF!$B$43:$M$84,T$9)*$I323</f>
        <v>0</v>
      </c>
      <c r="U323" s="7">
        <f>VLOOKUP($N323,AF!$B$43:$M$84,U$9)*$J323</f>
        <v>0</v>
      </c>
      <c r="V323" s="7">
        <f>VLOOKUP($N323,AF!$B$43:$M$84,V$9)*$J323</f>
        <v>0</v>
      </c>
      <c r="W323" s="7">
        <f t="shared" si="688"/>
        <v>175218</v>
      </c>
      <c r="X323" s="46"/>
      <c r="Y323" s="7">
        <f t="shared" si="689"/>
        <v>0</v>
      </c>
      <c r="Z323" s="7">
        <f t="shared" si="690"/>
        <v>0</v>
      </c>
      <c r="AA323" s="7">
        <f t="shared" si="691"/>
        <v>175218</v>
      </c>
      <c r="AB323" s="45">
        <f t="shared" si="692"/>
        <v>0</v>
      </c>
      <c r="AC323" s="46"/>
      <c r="AD323" s="45">
        <v>306</v>
      </c>
      <c r="AE323" s="7">
        <f>VLOOKUP($AD323,AF!$B$43:$M$84,AE$9)*$O323</f>
        <v>0</v>
      </c>
      <c r="AF323" s="7">
        <f>VLOOKUP($AD323,AF!$B$43:$M$84,AF$9)*$P323</f>
        <v>0</v>
      </c>
      <c r="AG323" s="7">
        <f>VLOOKUP($AD323,AF!$B$43:$M$84,AG$9)*$Q323</f>
        <v>0</v>
      </c>
      <c r="AH323" s="7">
        <f>VLOOKUP($AD323,AF!$B$43:$M$84,AH$9)*$R323</f>
        <v>0</v>
      </c>
      <c r="AI323" s="7">
        <f>VLOOKUP($AD323,AF!$B$43:$M$84,AI$9)*$S323</f>
        <v>0</v>
      </c>
      <c r="AJ323" s="7">
        <f>VLOOKUP($AD323,AF!$B$43:$M$84,AJ$9)*$T323</f>
        <v>0</v>
      </c>
      <c r="AK323" s="7">
        <f>VLOOKUP($AD323,AF!$B$43:$M$84,AK$9)*$U323</f>
        <v>0</v>
      </c>
      <c r="AL323" s="7">
        <f>VLOOKUP($AD323,AF!$B$43:$M$84,AL$9)*$V323</f>
        <v>0</v>
      </c>
      <c r="AM323" s="7">
        <f t="shared" si="693"/>
        <v>175218</v>
      </c>
      <c r="AN323" s="46"/>
      <c r="AO323" s="7">
        <f t="shared" si="694"/>
        <v>0</v>
      </c>
      <c r="AP323" s="7">
        <f t="shared" si="695"/>
        <v>0</v>
      </c>
      <c r="AQ323" s="7">
        <f t="shared" si="696"/>
        <v>175218</v>
      </c>
      <c r="AR323" s="45"/>
      <c r="AS323" s="46"/>
      <c r="AT323" s="46"/>
    </row>
    <row r="324" spans="1:46" x14ac:dyDescent="0.4">
      <c r="A324" s="20">
        <f t="shared" si="593"/>
        <v>316</v>
      </c>
      <c r="C324" t="s">
        <v>0</v>
      </c>
      <c r="E324" s="113">
        <f>SUM(E320)</f>
        <v>20389</v>
      </c>
      <c r="F324" s="7"/>
      <c r="G324" s="113">
        <f t="shared" ref="G324:I324" si="697">SUM(G320)</f>
        <v>0</v>
      </c>
      <c r="H324" s="113">
        <f t="shared" si="697"/>
        <v>0</v>
      </c>
      <c r="I324" s="113">
        <f t="shared" si="697"/>
        <v>0</v>
      </c>
      <c r="J324" s="113">
        <f t="shared" ref="J324:K324" si="698">SUM(J320)</f>
        <v>0</v>
      </c>
      <c r="K324" s="113">
        <f t="shared" si="698"/>
        <v>20389</v>
      </c>
      <c r="L324" s="7"/>
      <c r="M324" s="46"/>
      <c r="N324" s="7"/>
      <c r="O324" s="113">
        <f t="shared" ref="O324" si="699">SUM(O320)</f>
        <v>0</v>
      </c>
      <c r="P324" s="113">
        <f t="shared" ref="P324:W324" si="700">SUM(P320)</f>
        <v>0</v>
      </c>
      <c r="Q324" s="113">
        <f t="shared" si="700"/>
        <v>0</v>
      </c>
      <c r="R324" s="113">
        <f t="shared" ref="R324" si="701">SUM(R320)</f>
        <v>0</v>
      </c>
      <c r="S324" s="113">
        <f t="shared" si="700"/>
        <v>0</v>
      </c>
      <c r="T324" s="113">
        <f t="shared" ref="T324" si="702">SUM(T320)</f>
        <v>0</v>
      </c>
      <c r="U324" s="113">
        <f t="shared" si="700"/>
        <v>0</v>
      </c>
      <c r="V324" s="113">
        <f t="shared" ref="V324" si="703">SUM(V320)</f>
        <v>0</v>
      </c>
      <c r="W324" s="113">
        <f t="shared" si="700"/>
        <v>20389</v>
      </c>
      <c r="X324" s="46"/>
      <c r="Y324" s="113">
        <f t="shared" ref="Y324:AA324" si="704">SUM(Y320)</f>
        <v>0</v>
      </c>
      <c r="Z324" s="113">
        <f t="shared" si="704"/>
        <v>0</v>
      </c>
      <c r="AA324" s="113">
        <f t="shared" si="704"/>
        <v>20389</v>
      </c>
      <c r="AB324" s="7"/>
      <c r="AC324" s="46"/>
      <c r="AD324" s="7"/>
      <c r="AE324" s="113">
        <f t="shared" ref="AE324:AM324" si="705">SUM(AE320)</f>
        <v>0</v>
      </c>
      <c r="AF324" s="113">
        <f t="shared" si="705"/>
        <v>0</v>
      </c>
      <c r="AG324" s="113">
        <f t="shared" si="705"/>
        <v>0</v>
      </c>
      <c r="AH324" s="113">
        <f t="shared" si="705"/>
        <v>0</v>
      </c>
      <c r="AI324" s="113">
        <f t="shared" si="705"/>
        <v>0</v>
      </c>
      <c r="AJ324" s="113">
        <f t="shared" si="705"/>
        <v>0</v>
      </c>
      <c r="AK324" s="113">
        <f t="shared" si="705"/>
        <v>0</v>
      </c>
      <c r="AL324" s="113">
        <f t="shared" si="705"/>
        <v>0</v>
      </c>
      <c r="AM324" s="113">
        <f t="shared" si="705"/>
        <v>20389</v>
      </c>
      <c r="AN324" s="46"/>
      <c r="AO324" s="113">
        <f t="shared" ref="AO324:AQ324" si="706">SUM(AO320)</f>
        <v>0</v>
      </c>
      <c r="AP324" s="113">
        <f t="shared" si="706"/>
        <v>0</v>
      </c>
      <c r="AQ324" s="113">
        <f t="shared" si="706"/>
        <v>20389</v>
      </c>
      <c r="AR324" s="7"/>
      <c r="AS324" s="46"/>
      <c r="AT324" s="46"/>
    </row>
    <row r="325" spans="1:46" x14ac:dyDescent="0.4">
      <c r="A325" s="20">
        <f t="shared" si="593"/>
        <v>317</v>
      </c>
      <c r="E325" s="45"/>
      <c r="F325" s="47"/>
      <c r="G325" s="47"/>
      <c r="H325" s="47"/>
      <c r="I325" s="47"/>
      <c r="J325" s="47"/>
      <c r="K325" s="47"/>
      <c r="L325" s="47"/>
      <c r="M325" s="46"/>
      <c r="N325" s="47"/>
      <c r="O325" s="47"/>
      <c r="P325" s="47"/>
      <c r="Q325" s="47"/>
      <c r="R325" s="47"/>
      <c r="S325" s="47"/>
      <c r="T325" s="47"/>
      <c r="U325" s="47"/>
      <c r="V325" s="47"/>
      <c r="W325" s="47"/>
      <c r="X325" s="46"/>
      <c r="Y325" s="47"/>
      <c r="Z325" s="47"/>
      <c r="AA325" s="47"/>
      <c r="AB325" s="47"/>
      <c r="AC325" s="46"/>
      <c r="AD325" s="47"/>
      <c r="AE325" s="47"/>
      <c r="AF325" s="47"/>
      <c r="AG325" s="47"/>
      <c r="AH325" s="47"/>
      <c r="AI325" s="47"/>
      <c r="AJ325" s="47"/>
      <c r="AK325" s="47"/>
      <c r="AL325" s="47"/>
      <c r="AM325" s="47"/>
      <c r="AN325" s="46"/>
      <c r="AO325" s="47"/>
      <c r="AP325" s="47"/>
      <c r="AQ325" s="47"/>
      <c r="AR325" s="47"/>
      <c r="AS325" s="46"/>
      <c r="AT325" s="46"/>
    </row>
    <row r="326" spans="1:46" x14ac:dyDescent="0.4">
      <c r="A326" s="20">
        <f t="shared" si="593"/>
        <v>318</v>
      </c>
      <c r="B326" t="s">
        <v>710</v>
      </c>
      <c r="E326" s="45">
        <f>E317+E324</f>
        <v>31683540</v>
      </c>
      <c r="F326" s="47"/>
      <c r="G326" s="45">
        <f t="shared" ref="G326:K326" si="707">G317+G324</f>
        <v>68837.759999999995</v>
      </c>
      <c r="H326" s="45">
        <f t="shared" si="707"/>
        <v>75633.77</v>
      </c>
      <c r="I326" s="45">
        <f t="shared" si="707"/>
        <v>344330.02</v>
      </c>
      <c r="J326" s="45">
        <f t="shared" si="707"/>
        <v>0</v>
      </c>
      <c r="K326" s="45">
        <f t="shared" si="707"/>
        <v>31194738.449999999</v>
      </c>
      <c r="L326" s="45">
        <f>$E326-SUM(G326:K326)</f>
        <v>0</v>
      </c>
      <c r="M326" s="46"/>
      <c r="N326" s="47"/>
      <c r="O326" s="45">
        <f t="shared" ref="O326" si="708">O317+O324</f>
        <v>15844.525728078099</v>
      </c>
      <c r="P326" s="45">
        <f t="shared" ref="P326:W326" si="709">P317+P324</f>
        <v>52993.234271921894</v>
      </c>
      <c r="Q326" s="45">
        <f t="shared" si="709"/>
        <v>75633.77</v>
      </c>
      <c r="R326" s="45">
        <f t="shared" ref="R326" si="710">R317+R324</f>
        <v>0</v>
      </c>
      <c r="S326" s="45">
        <f t="shared" si="709"/>
        <v>344330.02</v>
      </c>
      <c r="T326" s="45">
        <f t="shared" ref="T326" si="711">T317+T324</f>
        <v>0</v>
      </c>
      <c r="U326" s="45">
        <f t="shared" si="709"/>
        <v>0</v>
      </c>
      <c r="V326" s="45">
        <f t="shared" ref="V326" si="712">V317+V324</f>
        <v>0</v>
      </c>
      <c r="W326" s="45">
        <f t="shared" si="709"/>
        <v>31194738.449999999</v>
      </c>
      <c r="X326" s="46"/>
      <c r="Y326" s="45">
        <f t="shared" ref="Y326:AA326" si="713">Y317+Y324</f>
        <v>435808.31572807813</v>
      </c>
      <c r="Z326" s="45">
        <f t="shared" si="713"/>
        <v>52993.234271921894</v>
      </c>
      <c r="AA326" s="45">
        <f t="shared" si="713"/>
        <v>31683540</v>
      </c>
      <c r="AB326" s="45">
        <f t="shared" ref="AB326" si="714">$E326-AA326</f>
        <v>0</v>
      </c>
      <c r="AC326" s="46"/>
      <c r="AD326" s="47"/>
      <c r="AE326" s="45">
        <f t="shared" ref="AE326:AM326" si="715">AE317+AE324</f>
        <v>12590.365808906228</v>
      </c>
      <c r="AF326" s="45">
        <f t="shared" si="715"/>
        <v>8141.919879895916</v>
      </c>
      <c r="AG326" s="45">
        <f t="shared" si="715"/>
        <v>45107.131379459795</v>
      </c>
      <c r="AH326" s="45">
        <f t="shared" si="715"/>
        <v>0</v>
      </c>
      <c r="AI326" s="45">
        <f t="shared" si="715"/>
        <v>99175.515231485959</v>
      </c>
      <c r="AJ326" s="45">
        <f t="shared" si="715"/>
        <v>0</v>
      </c>
      <c r="AK326" s="45">
        <f t="shared" si="715"/>
        <v>0</v>
      </c>
      <c r="AL326" s="45">
        <f t="shared" si="715"/>
        <v>0</v>
      </c>
      <c r="AM326" s="45">
        <f t="shared" si="715"/>
        <v>31518525.067700252</v>
      </c>
      <c r="AN326" s="46"/>
      <c r="AO326" s="45">
        <f t="shared" ref="AO326:AQ326" si="716">AO317+AO324</f>
        <v>156873.01241985199</v>
      </c>
      <c r="AP326" s="45">
        <f t="shared" si="716"/>
        <v>8141.919879895916</v>
      </c>
      <c r="AQ326" s="45">
        <f t="shared" si="716"/>
        <v>31683540</v>
      </c>
      <c r="AR326" s="45">
        <f t="shared" ref="AR326" si="717">$E326-AQ326</f>
        <v>0</v>
      </c>
      <c r="AS326" s="46"/>
      <c r="AT326" s="46"/>
    </row>
    <row r="327" spans="1:46" x14ac:dyDescent="0.4">
      <c r="A327" s="20">
        <f t="shared" si="593"/>
        <v>319</v>
      </c>
      <c r="E327" s="45"/>
      <c r="F327" s="47"/>
      <c r="G327" s="47"/>
      <c r="H327" s="47"/>
      <c r="I327" s="47"/>
      <c r="J327" s="47"/>
      <c r="K327" s="47"/>
      <c r="L327" s="47"/>
      <c r="M327" s="46"/>
      <c r="N327" s="47"/>
      <c r="O327" s="47"/>
      <c r="P327" s="47"/>
      <c r="Q327" s="47"/>
      <c r="R327" s="47"/>
      <c r="S327" s="47"/>
      <c r="T327" s="47"/>
      <c r="U327" s="47"/>
      <c r="V327" s="47"/>
      <c r="W327" s="47"/>
      <c r="X327" s="46"/>
      <c r="Y327" s="47"/>
      <c r="Z327" s="47"/>
      <c r="AA327" s="47"/>
      <c r="AB327" s="47"/>
      <c r="AC327" s="46"/>
      <c r="AD327" s="47"/>
      <c r="AE327" s="47"/>
      <c r="AF327" s="47"/>
      <c r="AG327" s="47"/>
      <c r="AH327" s="47"/>
      <c r="AI327" s="47"/>
      <c r="AJ327" s="47"/>
      <c r="AK327" s="47"/>
      <c r="AL327" s="47"/>
      <c r="AM327" s="47"/>
      <c r="AN327" s="46"/>
      <c r="AO327" s="47"/>
      <c r="AP327" s="47"/>
      <c r="AQ327" s="47"/>
      <c r="AR327" s="47"/>
      <c r="AS327" s="46"/>
      <c r="AT327" s="46"/>
    </row>
    <row r="328" spans="1:46" x14ac:dyDescent="0.4">
      <c r="A328" s="20">
        <f t="shared" si="593"/>
        <v>320</v>
      </c>
      <c r="C328" t="s">
        <v>711</v>
      </c>
      <c r="D328" t="s">
        <v>241</v>
      </c>
      <c r="E328" s="114">
        <v>9599274.8599999994</v>
      </c>
      <c r="F328" s="7">
        <v>102</v>
      </c>
      <c r="G328" s="45">
        <f>VLOOKUP($F328,AF!$B$43:$M$84,G$9)*$E328</f>
        <v>228011.27933491685</v>
      </c>
      <c r="H328" s="45">
        <f>VLOOKUP($F328,AF!$B$43:$M$84,H$9)*$E328</f>
        <v>22801.127933491687</v>
      </c>
      <c r="I328" s="45">
        <f>VLOOKUP($F328,AF!$B$43:$M$84,I$9)*$E328</f>
        <v>410420.30280285032</v>
      </c>
      <c r="J328" s="45">
        <f>VLOOKUP($F328,AF!$B$43:$M$84,J$9)*$E328</f>
        <v>0</v>
      </c>
      <c r="K328" s="7">
        <f t="shared" ref="K328:K329" si="718">E328-SUM(G328:J328)</f>
        <v>8938042.1499287412</v>
      </c>
      <c r="L328" s="45">
        <f>$E328-SUM(G328:K328)</f>
        <v>0</v>
      </c>
      <c r="M328" s="46"/>
      <c r="N328" s="7">
        <v>204</v>
      </c>
      <c r="O328" s="7">
        <f>VLOOKUP($N328,AF!$B$43:$M$84,O$9)*$G328</f>
        <v>22801.127933491687</v>
      </c>
      <c r="P328" s="7">
        <f>VLOOKUP($N328,AF!$B$43:$M$84,P$9)*$G328</f>
        <v>205210.15140142516</v>
      </c>
      <c r="Q328" s="7">
        <f>VLOOKUP($N328,AF!$B$43:$M$84,Q$9)*$H328</f>
        <v>22801.127933491687</v>
      </c>
      <c r="R328" s="7">
        <f>VLOOKUP($N328,AF!$B$43:$M$84,R$9)*$H328</f>
        <v>0</v>
      </c>
      <c r="S328" s="7">
        <f>VLOOKUP($N328,AF!$B$43:$M$84,S$9)*$I328</f>
        <v>410420.30280285032</v>
      </c>
      <c r="T328" s="7">
        <f>VLOOKUP($N328,AF!$B$43:$M$84,T$9)*$I328</f>
        <v>0</v>
      </c>
      <c r="U328" s="7">
        <f>VLOOKUP($N328,AF!$B$43:$M$84,U$9)*$J328</f>
        <v>0</v>
      </c>
      <c r="V328" s="7">
        <f>VLOOKUP($N328,AF!$B$43:$M$84,V$9)*$J328</f>
        <v>0</v>
      </c>
      <c r="W328" s="7">
        <f t="shared" ref="W328:W329" si="719">E328-SUM(O328:V328)</f>
        <v>8938042.1499287412</v>
      </c>
      <c r="X328" s="46"/>
      <c r="Y328" s="7">
        <f>+O328+Q328+S328+U328</f>
        <v>456022.5586698337</v>
      </c>
      <c r="Z328" s="7">
        <f>+P328+R328+T328+V328</f>
        <v>205210.15140142516</v>
      </c>
      <c r="AA328" s="7">
        <f t="shared" ref="AA328:AA329" si="720">+Z328+Y328+W328</f>
        <v>9599274.8599999994</v>
      </c>
      <c r="AB328" s="45">
        <f t="shared" ref="AB328:AB329" si="721">$E328-AA328</f>
        <v>0</v>
      </c>
      <c r="AC328" s="46"/>
      <c r="AD328" s="45">
        <v>306</v>
      </c>
      <c r="AE328" s="7">
        <f>VLOOKUP($AD328,AF!$B$43:$M$84,AE$9)*$O328</f>
        <v>18127.099684374312</v>
      </c>
      <c r="AF328" s="7">
        <f>VLOOKUP($AD328,AF!$B$43:$M$84,AF$9)*$P328</f>
        <v>32619.126638607275</v>
      </c>
      <c r="AG328" s="7">
        <f>VLOOKUP($AD328,AF!$B$43:$M$84,AG$9)*$Q328</f>
        <v>13602.988718633271</v>
      </c>
      <c r="AH328" s="7">
        <f>VLOOKUP($AD328,AF!$B$43:$M$84,AH$9)*$R328</f>
        <v>0</v>
      </c>
      <c r="AI328" s="7">
        <f>VLOOKUP($AD328,AF!$B$43:$M$84,AI$9)*$S328</f>
        <v>118815.30180542826</v>
      </c>
      <c r="AJ328" s="7">
        <f>VLOOKUP($AD328,AF!$B$43:$M$84,AJ$9)*$T328</f>
        <v>0</v>
      </c>
      <c r="AK328" s="7">
        <f>VLOOKUP($AD328,AF!$B$43:$M$84,AK$9)*$U328</f>
        <v>0</v>
      </c>
      <c r="AL328" s="7">
        <f>VLOOKUP($AD328,AF!$B$43:$M$84,AL$9)*$V328</f>
        <v>0</v>
      </c>
      <c r="AM328" s="7">
        <f t="shared" ref="AM328:AM329" si="722">E328-SUM(AE328:AL328)</f>
        <v>9416110.343152957</v>
      </c>
      <c r="AN328" s="46"/>
      <c r="AO328" s="7">
        <f>+AE328+AG328+AI328+AK328</f>
        <v>150545.39020843583</v>
      </c>
      <c r="AP328" s="7">
        <f>+AF328+AH328+AJ328+AL328</f>
        <v>32619.126638607275</v>
      </c>
      <c r="AQ328" s="7">
        <f t="shared" ref="AQ328:AQ329" si="723">+AP328+AO328+AM328</f>
        <v>9599274.8599999994</v>
      </c>
      <c r="AR328" s="45">
        <f>$E328-AQ328</f>
        <v>0</v>
      </c>
      <c r="AS328" s="46"/>
      <c r="AT328" s="46"/>
    </row>
    <row r="329" spans="1:46" x14ac:dyDescent="0.4">
      <c r="A329" s="20">
        <f t="shared" si="593"/>
        <v>321</v>
      </c>
      <c r="C329" t="s">
        <v>712</v>
      </c>
      <c r="E329" s="45">
        <f>E317+E324-E328-E308</f>
        <v>21334884.390000001</v>
      </c>
      <c r="F329" s="7">
        <v>101</v>
      </c>
      <c r="G329" s="7">
        <f>VLOOKUP($F329,AF!$B$43:$M$84,G$9)*$E329</f>
        <v>0</v>
      </c>
      <c r="H329" s="7">
        <f>VLOOKUP($F329,AF!$B$43:$M$84,H$9)*$E329</f>
        <v>0</v>
      </c>
      <c r="I329" s="7">
        <f>VLOOKUP($F329,AF!$B$43:$M$84,I$9)*$E329</f>
        <v>0</v>
      </c>
      <c r="J329" s="7">
        <f>VLOOKUP($F329,AF!$B$43:$M$84,J$9)*$E329</f>
        <v>0</v>
      </c>
      <c r="K329" s="7">
        <f t="shared" si="718"/>
        <v>21334884.390000001</v>
      </c>
      <c r="L329" s="45">
        <f>$E329-SUM(G329:K329)</f>
        <v>0</v>
      </c>
      <c r="M329" s="46"/>
      <c r="N329" s="7">
        <v>206</v>
      </c>
      <c r="O329" s="7">
        <f>VLOOKUP($N329,AF!$B$43:$M$84,O$9)*$G329</f>
        <v>0</v>
      </c>
      <c r="P329" s="7">
        <f>VLOOKUP($N329,AF!$B$43:$M$84,P$9)*$G329</f>
        <v>0</v>
      </c>
      <c r="Q329" s="7">
        <f>VLOOKUP($N329,AF!$B$43:$M$84,Q$9)*$H329</f>
        <v>0</v>
      </c>
      <c r="R329" s="7">
        <f>VLOOKUP($N329,AF!$B$43:$M$84,R$9)*$H329</f>
        <v>0</v>
      </c>
      <c r="S329" s="7">
        <f>VLOOKUP($N329,AF!$B$43:$M$84,S$9)*$I329</f>
        <v>0</v>
      </c>
      <c r="T329" s="7">
        <f>VLOOKUP($N329,AF!$B$43:$M$84,T$9)*$I329</f>
        <v>0</v>
      </c>
      <c r="U329" s="7">
        <f>VLOOKUP($N329,AF!$B$43:$M$84,U$9)*$J329</f>
        <v>0</v>
      </c>
      <c r="V329" s="7">
        <f>VLOOKUP($N329,AF!$B$43:$M$84,V$9)*$J329</f>
        <v>0</v>
      </c>
      <c r="W329" s="7">
        <f t="shared" si="719"/>
        <v>21334884.390000001</v>
      </c>
      <c r="X329" s="46"/>
      <c r="Y329" s="7">
        <f>+O329+Q329+S329+U329</f>
        <v>0</v>
      </c>
      <c r="Z329" s="7">
        <f>+P329+R329+T329+V329</f>
        <v>0</v>
      </c>
      <c r="AA329" s="7">
        <f t="shared" si="720"/>
        <v>21334884.390000001</v>
      </c>
      <c r="AB329" s="45">
        <f t="shared" si="721"/>
        <v>0</v>
      </c>
      <c r="AC329" s="46"/>
      <c r="AD329" s="45">
        <v>306</v>
      </c>
      <c r="AE329" s="7">
        <f>VLOOKUP($AD329,AF!$B$43:$M$84,AE$9)*$O329</f>
        <v>0</v>
      </c>
      <c r="AF329" s="7">
        <f>VLOOKUP($AD329,AF!$B$43:$M$84,AF$9)*$P329</f>
        <v>0</v>
      </c>
      <c r="AG329" s="7">
        <f>VLOOKUP($AD329,AF!$B$43:$M$84,AG$9)*$Q329</f>
        <v>0</v>
      </c>
      <c r="AH329" s="7">
        <f>VLOOKUP($AD329,AF!$B$43:$M$84,AH$9)*$R329</f>
        <v>0</v>
      </c>
      <c r="AI329" s="7">
        <f>VLOOKUP($AD329,AF!$B$43:$M$84,AI$9)*$S329</f>
        <v>0</v>
      </c>
      <c r="AJ329" s="7">
        <f>VLOOKUP($AD329,AF!$B$43:$M$84,AJ$9)*$T329</f>
        <v>0</v>
      </c>
      <c r="AK329" s="7">
        <f>VLOOKUP($AD329,AF!$B$43:$M$84,AK$9)*$U329</f>
        <v>0</v>
      </c>
      <c r="AL329" s="7">
        <f>VLOOKUP($AD329,AF!$B$43:$M$84,AL$9)*$V329</f>
        <v>0</v>
      </c>
      <c r="AM329" s="7">
        <f t="shared" si="722"/>
        <v>21334884.390000001</v>
      </c>
      <c r="AN329" s="46"/>
      <c r="AO329" s="7">
        <f>+AE329+AG329+AI329+AK329</f>
        <v>0</v>
      </c>
      <c r="AP329" s="7">
        <f>+AF329+AH329+AJ329+AL329</f>
        <v>0</v>
      </c>
      <c r="AQ329" s="7">
        <f t="shared" si="723"/>
        <v>21334884.390000001</v>
      </c>
      <c r="AR329" s="45">
        <f>$E329-AQ329</f>
        <v>0</v>
      </c>
      <c r="AS329" s="46"/>
      <c r="AT329" s="46"/>
    </row>
    <row r="330" spans="1:46" x14ac:dyDescent="0.4">
      <c r="A330" s="20">
        <f t="shared" si="593"/>
        <v>322</v>
      </c>
      <c r="E330" s="7"/>
      <c r="F330" s="49"/>
      <c r="G330" s="49"/>
      <c r="H330" s="49"/>
      <c r="I330" s="49"/>
      <c r="J330" s="49"/>
      <c r="K330" s="49"/>
      <c r="L330" s="49"/>
      <c r="M330" s="46"/>
      <c r="N330" s="49"/>
      <c r="O330" s="49"/>
      <c r="P330" s="49"/>
      <c r="Q330" s="49"/>
      <c r="R330" s="49"/>
      <c r="S330" s="49"/>
      <c r="T330" s="49"/>
      <c r="U330" s="49"/>
      <c r="V330" s="49"/>
      <c r="W330" s="49"/>
      <c r="X330" s="46"/>
      <c r="Y330" s="49"/>
      <c r="Z330" s="49"/>
      <c r="AA330" s="49"/>
      <c r="AB330" s="49"/>
      <c r="AC330" s="46"/>
      <c r="AD330" s="49"/>
      <c r="AE330" s="49"/>
      <c r="AF330" s="49"/>
      <c r="AG330" s="49"/>
      <c r="AH330" s="49"/>
      <c r="AI330" s="49"/>
      <c r="AJ330" s="49"/>
      <c r="AK330" s="49"/>
      <c r="AL330" s="49"/>
      <c r="AM330" s="49"/>
      <c r="AN330" s="46"/>
      <c r="AO330" s="49"/>
      <c r="AP330" s="49"/>
      <c r="AQ330" s="49"/>
      <c r="AR330" s="49"/>
      <c r="AS330" s="46"/>
      <c r="AT330" s="46"/>
    </row>
    <row r="331" spans="1:46" ht="15" thickBot="1" x14ac:dyDescent="0.45">
      <c r="A331" s="20">
        <f t="shared" si="593"/>
        <v>323</v>
      </c>
      <c r="B331" t="s">
        <v>411</v>
      </c>
      <c r="E331" s="40">
        <f>+E328+E329+E308</f>
        <v>31683540</v>
      </c>
      <c r="F331" s="49"/>
      <c r="G331" s="40">
        <f t="shared" ref="G331:K331" si="724">+G328+G329+G308</f>
        <v>296849.03933491686</v>
      </c>
      <c r="H331" s="40">
        <f t="shared" si="724"/>
        <v>98434.897933491695</v>
      </c>
      <c r="I331" s="40">
        <f t="shared" si="724"/>
        <v>754750.32280285028</v>
      </c>
      <c r="J331" s="40">
        <f t="shared" si="724"/>
        <v>0</v>
      </c>
      <c r="K331" s="40">
        <f t="shared" si="724"/>
        <v>30533505.739928741</v>
      </c>
      <c r="L331" s="45">
        <f>$E331-SUM(G331:K331)</f>
        <v>0</v>
      </c>
      <c r="M331" s="46"/>
      <c r="N331" s="49"/>
      <c r="O331" s="40">
        <f t="shared" ref="O331:W331" si="725">+O328+O329+O308</f>
        <v>38645.653661569784</v>
      </c>
      <c r="P331" s="40">
        <f t="shared" si="725"/>
        <v>258203.38567334705</v>
      </c>
      <c r="Q331" s="40">
        <f t="shared" si="725"/>
        <v>98434.897933491695</v>
      </c>
      <c r="R331" s="40">
        <f t="shared" si="725"/>
        <v>0</v>
      </c>
      <c r="S331" s="40">
        <f t="shared" si="725"/>
        <v>754750.32280285028</v>
      </c>
      <c r="T331" s="40">
        <f t="shared" si="725"/>
        <v>0</v>
      </c>
      <c r="U331" s="40">
        <f t="shared" si="725"/>
        <v>0</v>
      </c>
      <c r="V331" s="40">
        <f t="shared" si="725"/>
        <v>0</v>
      </c>
      <c r="W331" s="40">
        <f t="shared" si="725"/>
        <v>30533505.739928741</v>
      </c>
      <c r="X331" s="46"/>
      <c r="Y331" s="40">
        <f t="shared" ref="Y331:AA331" si="726">+Y328+Y329+Y308</f>
        <v>891830.87439791183</v>
      </c>
      <c r="Z331" s="40">
        <f t="shared" si="726"/>
        <v>258203.38567334705</v>
      </c>
      <c r="AA331" s="40">
        <f t="shared" si="726"/>
        <v>31683540</v>
      </c>
      <c r="AB331" s="45">
        <f t="shared" ref="AB331" si="727">$E331-AA331</f>
        <v>0</v>
      </c>
      <c r="AC331" s="46"/>
      <c r="AD331" s="49"/>
      <c r="AE331" s="40">
        <f t="shared" ref="AE331:AM331" si="728">+AE328+AE329+AE308</f>
        <v>30717.465493280542</v>
      </c>
      <c r="AF331" s="40">
        <f t="shared" si="728"/>
        <v>40761.046518503194</v>
      </c>
      <c r="AG331" s="40">
        <f t="shared" si="728"/>
        <v>58710.120098093066</v>
      </c>
      <c r="AH331" s="40">
        <f t="shared" si="728"/>
        <v>0</v>
      </c>
      <c r="AI331" s="40">
        <f t="shared" si="728"/>
        <v>217990.81703691423</v>
      </c>
      <c r="AJ331" s="40">
        <f t="shared" si="728"/>
        <v>0</v>
      </c>
      <c r="AK331" s="40">
        <f t="shared" si="728"/>
        <v>0</v>
      </c>
      <c r="AL331" s="40">
        <f t="shared" si="728"/>
        <v>0</v>
      </c>
      <c r="AM331" s="40">
        <f t="shared" si="728"/>
        <v>31335360.550853208</v>
      </c>
      <c r="AN331" s="46"/>
      <c r="AO331" s="40">
        <f t="shared" ref="AO331:AP331" si="729">+AO328+AO329+AO308</f>
        <v>307418.40262828779</v>
      </c>
      <c r="AP331" s="63">
        <f t="shared" si="729"/>
        <v>40761.046518503194</v>
      </c>
      <c r="AQ331" s="63">
        <f t="shared" ref="AQ331" si="730">+AP331+AO331+AM331</f>
        <v>31683540</v>
      </c>
      <c r="AR331" s="45">
        <f>$E331-AQ331</f>
        <v>0</v>
      </c>
      <c r="AS331" s="46"/>
      <c r="AT331" s="46"/>
    </row>
    <row r="332" spans="1:46" ht="15.45" thickTop="1" thickBot="1" x14ac:dyDescent="0.45">
      <c r="A332" s="20">
        <f t="shared" si="593"/>
        <v>324</v>
      </c>
      <c r="E332" s="15"/>
      <c r="F332" s="49"/>
      <c r="G332" s="15"/>
      <c r="H332" s="15"/>
      <c r="I332" s="15"/>
      <c r="J332" s="15"/>
      <c r="K332" s="15"/>
      <c r="L332" s="49"/>
      <c r="M332" s="46"/>
      <c r="N332" s="49"/>
      <c r="O332" s="15"/>
      <c r="P332" s="15"/>
      <c r="Q332" s="15"/>
      <c r="R332" s="15"/>
      <c r="S332" s="15"/>
      <c r="T332" s="15"/>
      <c r="U332" s="15"/>
      <c r="V332" s="15"/>
      <c r="W332" s="15"/>
      <c r="X332" s="46"/>
      <c r="Y332" s="15"/>
      <c r="Z332" s="15"/>
      <c r="AA332" s="15"/>
      <c r="AB332" s="49"/>
      <c r="AC332" s="46"/>
      <c r="AD332" s="49"/>
      <c r="AE332" s="15"/>
      <c r="AF332" s="15"/>
      <c r="AG332" s="15"/>
      <c r="AH332" s="15"/>
      <c r="AI332" s="15"/>
      <c r="AJ332" s="15"/>
      <c r="AK332" s="15"/>
      <c r="AL332" s="15"/>
      <c r="AM332" s="15"/>
      <c r="AN332" s="46"/>
      <c r="AO332" s="15"/>
      <c r="AP332" s="15"/>
      <c r="AQ332" s="15"/>
      <c r="AR332" s="49"/>
      <c r="AS332" s="46"/>
      <c r="AT332" s="46"/>
    </row>
    <row r="333" spans="1:46" ht="15.45" thickTop="1" thickBot="1" x14ac:dyDescent="0.45">
      <c r="A333" s="20">
        <f t="shared" si="593"/>
        <v>325</v>
      </c>
      <c r="B333" s="21" t="s">
        <v>72</v>
      </c>
      <c r="C333" s="21"/>
      <c r="E333" s="116">
        <f>+E32+E55+E66+E180+E201+E278+E286+E293+E300+E331</f>
        <v>493341922</v>
      </c>
      <c r="F333" s="49"/>
      <c r="G333" s="116">
        <f>+G32+G55+G66+G180+G201+G278+G286+G293+G300+G331</f>
        <v>629819.81731591444</v>
      </c>
      <c r="H333" s="116">
        <f>+H32+H55+H66+H180+H201+H278+H286+H293+H300+H331</f>
        <v>167277.87273159146</v>
      </c>
      <c r="I333" s="116">
        <f>+I32+I55+I66+I180+I201+I278+I286+I293+I300+I331</f>
        <v>3165191.3291686457</v>
      </c>
      <c r="J333" s="116">
        <f>+J32+J55+J66+J180+J201+J278+J286+J293+J300+J331</f>
        <v>0</v>
      </c>
      <c r="K333" s="116">
        <f>+K32+K55+K66+K180+K201+K278+K286+K293+K300+K331</f>
        <v>489379632.98078382</v>
      </c>
      <c r="L333" s="45">
        <f>$E333-SUM(G333:K333)</f>
        <v>0</v>
      </c>
      <c r="M333" s="46"/>
      <c r="N333" s="49"/>
      <c r="O333" s="116">
        <f t="shared" ref="O333:W333" si="731">+O32+O55+O66+O180+O201+O278+O286+O293+O300+O331</f>
        <v>92662.505273623858</v>
      </c>
      <c r="P333" s="116">
        <f t="shared" si="731"/>
        <v>537157.31204229058</v>
      </c>
      <c r="Q333" s="116">
        <f t="shared" si="731"/>
        <v>167277.87273159146</v>
      </c>
      <c r="R333" s="116">
        <f t="shared" si="731"/>
        <v>0</v>
      </c>
      <c r="S333" s="116">
        <f t="shared" si="731"/>
        <v>3165191.3291686457</v>
      </c>
      <c r="T333" s="116">
        <f t="shared" si="731"/>
        <v>0</v>
      </c>
      <c r="U333" s="116">
        <f t="shared" si="731"/>
        <v>0</v>
      </c>
      <c r="V333" s="116">
        <f t="shared" si="731"/>
        <v>0</v>
      </c>
      <c r="W333" s="116">
        <f t="shared" si="731"/>
        <v>489379632.98078382</v>
      </c>
      <c r="X333" s="46"/>
      <c r="Y333" s="116">
        <f>+Y32+Y55+Y66+Y180+Y201+Y278+Y286+Y293+Y300+Y331</f>
        <v>3425131.7071738616</v>
      </c>
      <c r="Z333" s="116">
        <f>+Z32+Z55+Z66+Z180+Z201+Z278+Z286+Z293+Z300+Z331</f>
        <v>537157.31204229058</v>
      </c>
      <c r="AA333" s="116">
        <f>+AA32+AA55+AA66+AA180+AA201+AA278+AA286+AA293+AA300+AA331</f>
        <v>493341922</v>
      </c>
      <c r="AB333" s="45">
        <f t="shared" ref="AB333" si="732">$E333-AA333</f>
        <v>0</v>
      </c>
      <c r="AC333" s="46"/>
      <c r="AD333" s="49"/>
      <c r="AE333" s="116">
        <f t="shared" ref="AE333:AM333" si="733">+AE32+AE55+AE66+AE180+AE201+AE278+AE286+AE293+AE300+AE331</f>
        <v>70459.357378064786</v>
      </c>
      <c r="AF333" s="116">
        <f t="shared" si="733"/>
        <v>108641.71055053551</v>
      </c>
      <c r="AG333" s="116">
        <f t="shared" si="733"/>
        <v>70039.126730333184</v>
      </c>
      <c r="AH333" s="116">
        <f t="shared" si="733"/>
        <v>0</v>
      </c>
      <c r="AI333" s="116">
        <f t="shared" si="733"/>
        <v>862321.47357653989</v>
      </c>
      <c r="AJ333" s="116">
        <f t="shared" si="733"/>
        <v>0</v>
      </c>
      <c r="AK333" s="116">
        <f t="shared" si="733"/>
        <v>0</v>
      </c>
      <c r="AL333" s="116">
        <f t="shared" si="733"/>
        <v>0</v>
      </c>
      <c r="AM333" s="116">
        <f t="shared" si="733"/>
        <v>492230460.33176446</v>
      </c>
      <c r="AN333" s="46"/>
      <c r="AO333" s="116">
        <f>+AO32+AO55+AO66+AO180+AO201+AO278+AO286+AO293+AO300+AO331</f>
        <v>1002819.9576849377</v>
      </c>
      <c r="AP333" s="116">
        <f>+AP32+AP55+AP66+AP180+AP201+AP278+AP286+AP293+AP300+AP331</f>
        <v>108641.71055053551</v>
      </c>
      <c r="AQ333" s="116">
        <f>+AQ32+AQ55+AQ66+AQ180+AQ201+AQ278+AQ286+AQ293+AQ300+AQ331</f>
        <v>493341922</v>
      </c>
      <c r="AR333" s="45">
        <f t="shared" ref="AR333" si="734">$E333-AQ333</f>
        <v>0</v>
      </c>
      <c r="AS333" s="46"/>
      <c r="AT333" s="46"/>
    </row>
    <row r="334" spans="1:46" ht="15" thickTop="1" x14ac:dyDescent="0.4">
      <c r="A334" s="20">
        <f t="shared" si="593"/>
        <v>326</v>
      </c>
      <c r="E334" s="46"/>
      <c r="F334" s="49"/>
      <c r="G334" s="47"/>
      <c r="H334" s="47"/>
      <c r="I334" s="47"/>
      <c r="J334" s="47"/>
      <c r="K334" s="47"/>
      <c r="L334" s="49"/>
      <c r="M334" s="46"/>
      <c r="N334" s="49"/>
      <c r="O334" s="47"/>
      <c r="P334" s="47"/>
      <c r="Q334" s="47"/>
      <c r="R334" s="47"/>
      <c r="S334" s="47"/>
      <c r="T334" s="47"/>
      <c r="U334" s="47"/>
      <c r="V334" s="47"/>
      <c r="W334" s="47"/>
      <c r="X334" s="46"/>
      <c r="Y334" s="47"/>
      <c r="Z334" s="47"/>
      <c r="AA334" s="47"/>
      <c r="AB334" s="49"/>
      <c r="AC334" s="46"/>
      <c r="AD334" s="49"/>
      <c r="AE334" s="47"/>
      <c r="AF334" s="47"/>
      <c r="AG334" s="47"/>
      <c r="AH334" s="47"/>
      <c r="AI334" s="47"/>
      <c r="AJ334" s="47"/>
      <c r="AK334" s="47"/>
      <c r="AL334" s="47"/>
      <c r="AM334" s="47"/>
      <c r="AN334" s="46"/>
      <c r="AO334" s="47"/>
      <c r="AP334" s="47"/>
      <c r="AQ334" s="47"/>
      <c r="AR334" s="49"/>
      <c r="AS334" s="46"/>
      <c r="AT334" s="46"/>
    </row>
    <row r="335" spans="1:46" x14ac:dyDescent="0.4">
      <c r="A335" s="20">
        <f t="shared" si="593"/>
        <v>327</v>
      </c>
      <c r="B335" s="21" t="s">
        <v>1</v>
      </c>
      <c r="C335" s="21"/>
      <c r="E335" s="46"/>
      <c r="F335" s="47"/>
      <c r="G335" s="47"/>
      <c r="H335" s="47"/>
      <c r="I335" s="47"/>
      <c r="J335" s="47"/>
      <c r="K335" s="47"/>
      <c r="L335" s="47"/>
      <c r="M335" s="46"/>
      <c r="N335" s="47"/>
      <c r="O335" s="47"/>
      <c r="P335" s="47"/>
      <c r="Q335" s="47"/>
      <c r="R335" s="47"/>
      <c r="S335" s="47"/>
      <c r="T335" s="47"/>
      <c r="U335" s="47"/>
      <c r="V335" s="47"/>
      <c r="W335" s="47"/>
      <c r="X335" s="46"/>
      <c r="Y335" s="47"/>
      <c r="Z335" s="47"/>
      <c r="AA335" s="47"/>
      <c r="AB335" s="47"/>
      <c r="AC335" s="46"/>
      <c r="AD335" s="47"/>
      <c r="AE335" s="47"/>
      <c r="AF335" s="47"/>
      <c r="AG335" s="47"/>
      <c r="AH335" s="47"/>
      <c r="AI335" s="47"/>
      <c r="AJ335" s="47"/>
      <c r="AK335" s="47"/>
      <c r="AL335" s="47"/>
      <c r="AM335" s="47"/>
      <c r="AN335" s="46"/>
      <c r="AO335" s="47"/>
      <c r="AP335" s="47"/>
      <c r="AQ335" s="47"/>
      <c r="AR335" s="47"/>
      <c r="AS335" s="46"/>
      <c r="AT335" s="46"/>
    </row>
    <row r="336" spans="1:46" x14ac:dyDescent="0.4">
      <c r="A336" s="20">
        <f t="shared" si="593"/>
        <v>328</v>
      </c>
      <c r="C336" t="s">
        <v>419</v>
      </c>
      <c r="D336" t="s">
        <v>739</v>
      </c>
      <c r="E336" s="15">
        <f>'Form 1 WP'!AB7</f>
        <v>0</v>
      </c>
      <c r="F336" s="7">
        <v>101</v>
      </c>
      <c r="G336" s="7">
        <f>VLOOKUP($F336,AF!$B$43:$M$84,G$9)*$E336</f>
        <v>0</v>
      </c>
      <c r="H336" s="7">
        <f>VLOOKUP($F336,AF!$B$43:$M$84,H$9)*$E336</f>
        <v>0</v>
      </c>
      <c r="I336" s="7">
        <f>VLOOKUP($F336,AF!$B$43:$M$84,I$9)*$E336</f>
        <v>0</v>
      </c>
      <c r="J336" s="7">
        <f>VLOOKUP($F336,AF!$B$43:$M$84,J$9)*$E336</f>
        <v>0</v>
      </c>
      <c r="K336" s="7">
        <f t="shared" ref="K336:K342" si="735">E336-SUM(G336:J336)</f>
        <v>0</v>
      </c>
      <c r="L336" s="45">
        <f t="shared" ref="L336:L354" si="736">$E336-SUM(G336:K336)</f>
        <v>0</v>
      </c>
      <c r="M336" s="46"/>
      <c r="N336" s="7">
        <v>206</v>
      </c>
      <c r="O336" s="7">
        <f>VLOOKUP($N336,AF!$B$43:$M$84,O$9)*$G336</f>
        <v>0</v>
      </c>
      <c r="P336" s="7">
        <f>VLOOKUP($N336,AF!$B$43:$M$84,P$9)*$G336</f>
        <v>0</v>
      </c>
      <c r="Q336" s="7">
        <f>VLOOKUP($N336,AF!$B$43:$M$84,Q$9)*$H336</f>
        <v>0</v>
      </c>
      <c r="R336" s="7">
        <f>VLOOKUP($N336,AF!$B$43:$M$84,R$9)*$H336</f>
        <v>0</v>
      </c>
      <c r="S336" s="7">
        <f>VLOOKUP($N336,AF!$B$43:$M$84,S$9)*$I336</f>
        <v>0</v>
      </c>
      <c r="T336" s="7">
        <f>VLOOKUP($N336,AF!$B$43:$M$84,T$9)*$I336</f>
        <v>0</v>
      </c>
      <c r="U336" s="7">
        <f>VLOOKUP($N336,AF!$B$43:$M$84,U$9)*$J336</f>
        <v>0</v>
      </c>
      <c r="V336" s="7">
        <f>VLOOKUP($N336,AF!$B$43:$M$84,V$9)*$J336</f>
        <v>0</v>
      </c>
      <c r="W336" s="7">
        <f t="shared" ref="W336:W351" si="737">E336-SUM(O336:V336)</f>
        <v>0</v>
      </c>
      <c r="X336" s="46"/>
      <c r="Y336" s="7">
        <f t="shared" ref="Y336:Y351" si="738">+O336+Q336+S336+U336</f>
        <v>0</v>
      </c>
      <c r="Z336" s="7">
        <f t="shared" ref="Z336:Z351" si="739">+P336+R336+T336+V336</f>
        <v>0</v>
      </c>
      <c r="AA336" s="7">
        <f t="shared" ref="AA336:AA351" si="740">+Z336+Y336+W336</f>
        <v>0</v>
      </c>
      <c r="AB336" s="45">
        <f t="shared" ref="AB336:AB354" si="741">$E336-AA336</f>
        <v>0</v>
      </c>
      <c r="AC336" s="46"/>
      <c r="AD336" s="45">
        <v>306</v>
      </c>
      <c r="AE336" s="7">
        <f>VLOOKUP($AD336,AF!$B$43:$M$84,AE$9)*$O336</f>
        <v>0</v>
      </c>
      <c r="AF336" s="7">
        <f>VLOOKUP($AD336,AF!$B$43:$M$84,AF$9)*$P336</f>
        <v>0</v>
      </c>
      <c r="AG336" s="7">
        <f>VLOOKUP($AD336,AF!$B$43:$M$84,AG$9)*$Q336</f>
        <v>0</v>
      </c>
      <c r="AH336" s="7">
        <f>VLOOKUP($AD336,AF!$B$43:$M$84,AH$9)*$R336</f>
        <v>0</v>
      </c>
      <c r="AI336" s="7">
        <f>VLOOKUP($AD336,AF!$B$43:$M$84,AI$9)*$S336</f>
        <v>0</v>
      </c>
      <c r="AJ336" s="7">
        <f>VLOOKUP($AD336,AF!$B$43:$M$84,AJ$9)*$T336</f>
        <v>0</v>
      </c>
      <c r="AK336" s="7">
        <f>VLOOKUP($AD336,AF!$B$43:$M$84,AK$9)*$U336</f>
        <v>0</v>
      </c>
      <c r="AL336" s="7">
        <f>VLOOKUP($AD336,AF!$B$43:$M$84,AL$9)*$V336</f>
        <v>0</v>
      </c>
      <c r="AM336" s="7">
        <f t="shared" ref="AM336:AM351" si="742">E336-SUM(AE336:AL336)</f>
        <v>0</v>
      </c>
      <c r="AN336" s="46"/>
      <c r="AO336" s="7">
        <f t="shared" ref="AO336:AO351" si="743">+AE336+AG336+AI336+AK336</f>
        <v>0</v>
      </c>
      <c r="AP336" s="7">
        <f t="shared" ref="AP336:AP351" si="744">+AF336+AH336+AJ336+AL336</f>
        <v>0</v>
      </c>
      <c r="AQ336" s="7">
        <f t="shared" ref="AQ336:AQ351" si="745">+AP336+AO336+AM336</f>
        <v>0</v>
      </c>
      <c r="AR336" s="45">
        <f t="shared" ref="AR336:AR354" si="746">$E336-AQ336</f>
        <v>0</v>
      </c>
      <c r="AS336" s="46"/>
      <c r="AT336" s="46"/>
    </row>
    <row r="337" spans="1:46" x14ac:dyDescent="0.4">
      <c r="A337" s="20">
        <f t="shared" si="593"/>
        <v>329</v>
      </c>
      <c r="C337" t="s">
        <v>412</v>
      </c>
      <c r="D337" t="s">
        <v>413</v>
      </c>
      <c r="E337" s="15">
        <f>'Form 1 WP'!AB8</f>
        <v>12148567</v>
      </c>
      <c r="F337" s="7">
        <v>101</v>
      </c>
      <c r="G337" s="7">
        <f>VLOOKUP($F337,AF!$B$43:$M$84,G$9)*$E337</f>
        <v>0</v>
      </c>
      <c r="H337" s="7">
        <f>VLOOKUP($F337,AF!$B$43:$M$84,H$9)*$E337</f>
        <v>0</v>
      </c>
      <c r="I337" s="7">
        <f>VLOOKUP($F337,AF!$B$43:$M$84,I$9)*$E337</f>
        <v>0</v>
      </c>
      <c r="J337" s="7">
        <f>VLOOKUP($F337,AF!$B$43:$M$84,J$9)*$E337</f>
        <v>0</v>
      </c>
      <c r="K337" s="7">
        <f t="shared" si="735"/>
        <v>12148567</v>
      </c>
      <c r="L337" s="45">
        <f t="shared" si="736"/>
        <v>0</v>
      </c>
      <c r="M337" s="46"/>
      <c r="N337" s="7">
        <v>206</v>
      </c>
      <c r="O337" s="7">
        <f>VLOOKUP($N337,AF!$B$43:$M$84,O$9)*$G337</f>
        <v>0</v>
      </c>
      <c r="P337" s="7">
        <f>VLOOKUP($N337,AF!$B$43:$M$84,P$9)*$G337</f>
        <v>0</v>
      </c>
      <c r="Q337" s="7">
        <f>VLOOKUP($N337,AF!$B$43:$M$84,Q$9)*$H337</f>
        <v>0</v>
      </c>
      <c r="R337" s="7">
        <f>VLOOKUP($N337,AF!$B$43:$M$84,R$9)*$H337</f>
        <v>0</v>
      </c>
      <c r="S337" s="7">
        <f>VLOOKUP($N337,AF!$B$43:$M$84,S$9)*$I337</f>
        <v>0</v>
      </c>
      <c r="T337" s="7">
        <f>VLOOKUP($N337,AF!$B$43:$M$84,T$9)*$I337</f>
        <v>0</v>
      </c>
      <c r="U337" s="7">
        <f>VLOOKUP($N337,AF!$B$43:$M$84,U$9)*$J337</f>
        <v>0</v>
      </c>
      <c r="V337" s="7">
        <f>VLOOKUP($N337,AF!$B$43:$M$84,V$9)*$J337</f>
        <v>0</v>
      </c>
      <c r="W337" s="7">
        <f t="shared" si="737"/>
        <v>12148567</v>
      </c>
      <c r="X337" s="46"/>
      <c r="Y337" s="7">
        <f t="shared" si="738"/>
        <v>0</v>
      </c>
      <c r="Z337" s="7">
        <f t="shared" si="739"/>
        <v>0</v>
      </c>
      <c r="AA337" s="7">
        <f t="shared" si="740"/>
        <v>12148567</v>
      </c>
      <c r="AB337" s="45">
        <f t="shared" si="741"/>
        <v>0</v>
      </c>
      <c r="AC337" s="46"/>
      <c r="AD337" s="45">
        <v>306</v>
      </c>
      <c r="AE337" s="7">
        <f>VLOOKUP($AD337,AF!$B$43:$M$84,AE$9)*$O337</f>
        <v>0</v>
      </c>
      <c r="AF337" s="7">
        <f>VLOOKUP($AD337,AF!$B$43:$M$84,AF$9)*$P337</f>
        <v>0</v>
      </c>
      <c r="AG337" s="7">
        <f>VLOOKUP($AD337,AF!$B$43:$M$84,AG$9)*$Q337</f>
        <v>0</v>
      </c>
      <c r="AH337" s="7">
        <f>VLOOKUP($AD337,AF!$B$43:$M$84,AH$9)*$R337</f>
        <v>0</v>
      </c>
      <c r="AI337" s="7">
        <f>VLOOKUP($AD337,AF!$B$43:$M$84,AI$9)*$S337</f>
        <v>0</v>
      </c>
      <c r="AJ337" s="7">
        <f>VLOOKUP($AD337,AF!$B$43:$M$84,AJ$9)*$T337</f>
        <v>0</v>
      </c>
      <c r="AK337" s="7">
        <f>VLOOKUP($AD337,AF!$B$43:$M$84,AK$9)*$U337</f>
        <v>0</v>
      </c>
      <c r="AL337" s="7">
        <f>VLOOKUP($AD337,AF!$B$43:$M$84,AL$9)*$V337</f>
        <v>0</v>
      </c>
      <c r="AM337" s="7">
        <f t="shared" si="742"/>
        <v>12148567</v>
      </c>
      <c r="AN337" s="46"/>
      <c r="AO337" s="7">
        <f t="shared" si="743"/>
        <v>0</v>
      </c>
      <c r="AP337" s="7">
        <f t="shared" si="744"/>
        <v>0</v>
      </c>
      <c r="AQ337" s="7">
        <f t="shared" si="745"/>
        <v>12148567</v>
      </c>
      <c r="AR337" s="45">
        <f t="shared" si="746"/>
        <v>0</v>
      </c>
      <c r="AS337" s="46"/>
      <c r="AT337" s="46"/>
    </row>
    <row r="338" spans="1:46" x14ac:dyDescent="0.4">
      <c r="A338" s="20">
        <f t="shared" si="593"/>
        <v>330</v>
      </c>
      <c r="C338" t="s">
        <v>1126</v>
      </c>
      <c r="D338" t="s">
        <v>1144</v>
      </c>
      <c r="E338" s="15">
        <f>'Form 1 WP'!AB12</f>
        <v>0</v>
      </c>
      <c r="F338" s="7">
        <v>101</v>
      </c>
      <c r="G338" s="7">
        <f>VLOOKUP($F338,AF!$B$43:$M$84,G$9)*$E338</f>
        <v>0</v>
      </c>
      <c r="H338" s="7">
        <f>VLOOKUP($F338,AF!$B$43:$M$84,H$9)*$E338</f>
        <v>0</v>
      </c>
      <c r="I338" s="7">
        <f>VLOOKUP($F338,AF!$B$43:$M$84,I$9)*$E338</f>
        <v>0</v>
      </c>
      <c r="J338" s="7">
        <f>VLOOKUP($F338,AF!$B$43:$M$84,J$9)*$E338</f>
        <v>0</v>
      </c>
      <c r="K338" s="7">
        <f t="shared" ref="K338:K340" si="747">E338-SUM(G338:J338)</f>
        <v>0</v>
      </c>
      <c r="L338" s="45">
        <f t="shared" ref="L338:L340" si="748">$E338-SUM(G338:K338)</f>
        <v>0</v>
      </c>
      <c r="M338" s="46"/>
      <c r="N338" s="7">
        <v>206</v>
      </c>
      <c r="O338" s="7">
        <f>VLOOKUP($N338,AF!$B$43:$M$84,O$9)*$G338</f>
        <v>0</v>
      </c>
      <c r="P338" s="7">
        <f>VLOOKUP($N338,AF!$B$43:$M$84,P$9)*$G338</f>
        <v>0</v>
      </c>
      <c r="Q338" s="7">
        <f>VLOOKUP($N338,AF!$B$43:$M$84,Q$9)*$H338</f>
        <v>0</v>
      </c>
      <c r="R338" s="7">
        <f>VLOOKUP($N338,AF!$B$43:$M$84,R$9)*$H338</f>
        <v>0</v>
      </c>
      <c r="S338" s="7">
        <f>VLOOKUP($N338,AF!$B$43:$M$84,S$9)*$I338</f>
        <v>0</v>
      </c>
      <c r="T338" s="7">
        <f>VLOOKUP($N338,AF!$B$43:$M$84,T$9)*$I338</f>
        <v>0</v>
      </c>
      <c r="U338" s="7">
        <f>VLOOKUP($N338,AF!$B$43:$M$84,U$9)*$J338</f>
        <v>0</v>
      </c>
      <c r="V338" s="7">
        <f>VLOOKUP($N338,AF!$B$43:$M$84,V$9)*$J338</f>
        <v>0</v>
      </c>
      <c r="W338" s="7">
        <f t="shared" ref="W338:W340" si="749">E338-SUM(O338:V338)</f>
        <v>0</v>
      </c>
      <c r="X338" s="46"/>
      <c r="Y338" s="7">
        <f t="shared" ref="Y338:Y340" si="750">+O338+Q338+S338+U338</f>
        <v>0</v>
      </c>
      <c r="Z338" s="7">
        <f t="shared" ref="Z338:Z340" si="751">+P338+R338+T338+V338</f>
        <v>0</v>
      </c>
      <c r="AA338" s="7">
        <f t="shared" ref="AA338:AA340" si="752">+Z338+Y338+W338</f>
        <v>0</v>
      </c>
      <c r="AB338" s="45">
        <f t="shared" ref="AB338:AB340" si="753">$E338-AA338</f>
        <v>0</v>
      </c>
      <c r="AC338" s="46"/>
      <c r="AD338" s="45">
        <v>306</v>
      </c>
      <c r="AE338" s="7">
        <f>VLOOKUP($AD338,AF!$B$43:$M$84,AE$9)*$O338</f>
        <v>0</v>
      </c>
      <c r="AF338" s="7">
        <f>VLOOKUP($AD338,AF!$B$43:$M$84,AF$9)*$P338</f>
        <v>0</v>
      </c>
      <c r="AG338" s="7">
        <f>VLOOKUP($AD338,AF!$B$43:$M$84,AG$9)*$Q338</f>
        <v>0</v>
      </c>
      <c r="AH338" s="7">
        <f>VLOOKUP($AD338,AF!$B$43:$M$84,AH$9)*$R338</f>
        <v>0</v>
      </c>
      <c r="AI338" s="7">
        <f>VLOOKUP($AD338,AF!$B$43:$M$84,AI$9)*$S338</f>
        <v>0</v>
      </c>
      <c r="AJ338" s="7">
        <f>VLOOKUP($AD338,AF!$B$43:$M$84,AJ$9)*$T338</f>
        <v>0</v>
      </c>
      <c r="AK338" s="7">
        <f>VLOOKUP($AD338,AF!$B$43:$M$84,AK$9)*$U338</f>
        <v>0</v>
      </c>
      <c r="AL338" s="7">
        <f>VLOOKUP($AD338,AF!$B$43:$M$84,AL$9)*$V338</f>
        <v>0</v>
      </c>
      <c r="AM338" s="7">
        <f t="shared" ref="AM338:AM340" si="754">E338-SUM(AE338:AL338)</f>
        <v>0</v>
      </c>
      <c r="AN338" s="46"/>
      <c r="AO338" s="7">
        <f t="shared" ref="AO338:AO340" si="755">+AE338+AG338+AI338+AK338</f>
        <v>0</v>
      </c>
      <c r="AP338" s="7">
        <f t="shared" ref="AP338:AP340" si="756">+AF338+AH338+AJ338+AL338</f>
        <v>0</v>
      </c>
      <c r="AQ338" s="7">
        <f t="shared" ref="AQ338:AQ340" si="757">+AP338+AO338+AM338</f>
        <v>0</v>
      </c>
      <c r="AR338" s="45"/>
      <c r="AS338" s="46"/>
      <c r="AT338" s="46"/>
    </row>
    <row r="339" spans="1:46" x14ac:dyDescent="0.4">
      <c r="A339" s="20">
        <f t="shared" si="593"/>
        <v>331</v>
      </c>
      <c r="C339" t="s">
        <v>1127</v>
      </c>
      <c r="D339" t="s">
        <v>1145</v>
      </c>
      <c r="E339" s="15">
        <f>'Form 1 WP'!AB13</f>
        <v>0</v>
      </c>
      <c r="F339" s="7">
        <v>101</v>
      </c>
      <c r="G339" s="7">
        <f>VLOOKUP($F339,AF!$B$43:$M$84,G$9)*$E339</f>
        <v>0</v>
      </c>
      <c r="H339" s="7">
        <f>VLOOKUP($F339,AF!$B$43:$M$84,H$9)*$E339</f>
        <v>0</v>
      </c>
      <c r="I339" s="7">
        <f>VLOOKUP($F339,AF!$B$43:$M$84,I$9)*$E339</f>
        <v>0</v>
      </c>
      <c r="J339" s="7">
        <f>VLOOKUP($F339,AF!$B$43:$M$84,J$9)*$E339</f>
        <v>0</v>
      </c>
      <c r="K339" s="7">
        <f t="shared" si="747"/>
        <v>0</v>
      </c>
      <c r="L339" s="45">
        <f t="shared" si="748"/>
        <v>0</v>
      </c>
      <c r="M339" s="46"/>
      <c r="N339" s="7">
        <v>206</v>
      </c>
      <c r="O339" s="7">
        <f>VLOOKUP($N339,AF!$B$43:$M$84,O$9)*$G339</f>
        <v>0</v>
      </c>
      <c r="P339" s="7">
        <f>VLOOKUP($N339,AF!$B$43:$M$84,P$9)*$G339</f>
        <v>0</v>
      </c>
      <c r="Q339" s="7">
        <f>VLOOKUP($N339,AF!$B$43:$M$84,Q$9)*$H339</f>
        <v>0</v>
      </c>
      <c r="R339" s="7">
        <f>VLOOKUP($N339,AF!$B$43:$M$84,R$9)*$H339</f>
        <v>0</v>
      </c>
      <c r="S339" s="7">
        <f>VLOOKUP($N339,AF!$B$43:$M$84,S$9)*$I339</f>
        <v>0</v>
      </c>
      <c r="T339" s="7">
        <f>VLOOKUP($N339,AF!$B$43:$M$84,T$9)*$I339</f>
        <v>0</v>
      </c>
      <c r="U339" s="7">
        <f>VLOOKUP($N339,AF!$B$43:$M$84,U$9)*$J339</f>
        <v>0</v>
      </c>
      <c r="V339" s="7">
        <f>VLOOKUP($N339,AF!$B$43:$M$84,V$9)*$J339</f>
        <v>0</v>
      </c>
      <c r="W339" s="7">
        <f t="shared" si="749"/>
        <v>0</v>
      </c>
      <c r="X339" s="46"/>
      <c r="Y339" s="7">
        <f t="shared" si="750"/>
        <v>0</v>
      </c>
      <c r="Z339" s="7">
        <f t="shared" si="751"/>
        <v>0</v>
      </c>
      <c r="AA339" s="7">
        <f t="shared" si="752"/>
        <v>0</v>
      </c>
      <c r="AB339" s="45">
        <f t="shared" si="753"/>
        <v>0</v>
      </c>
      <c r="AC339" s="46"/>
      <c r="AD339" s="45">
        <v>306</v>
      </c>
      <c r="AE339" s="7">
        <f>VLOOKUP($AD339,AF!$B$43:$M$84,AE$9)*$O339</f>
        <v>0</v>
      </c>
      <c r="AF339" s="7">
        <f>VLOOKUP($AD339,AF!$B$43:$M$84,AF$9)*$P339</f>
        <v>0</v>
      </c>
      <c r="AG339" s="7">
        <f>VLOOKUP($AD339,AF!$B$43:$M$84,AG$9)*$Q339</f>
        <v>0</v>
      </c>
      <c r="AH339" s="7">
        <f>VLOOKUP($AD339,AF!$B$43:$M$84,AH$9)*$R339</f>
        <v>0</v>
      </c>
      <c r="AI339" s="7">
        <f>VLOOKUP($AD339,AF!$B$43:$M$84,AI$9)*$S339</f>
        <v>0</v>
      </c>
      <c r="AJ339" s="7">
        <f>VLOOKUP($AD339,AF!$B$43:$M$84,AJ$9)*$T339</f>
        <v>0</v>
      </c>
      <c r="AK339" s="7">
        <f>VLOOKUP($AD339,AF!$B$43:$M$84,AK$9)*$U339</f>
        <v>0</v>
      </c>
      <c r="AL339" s="7">
        <f>VLOOKUP($AD339,AF!$B$43:$M$84,AL$9)*$V339</f>
        <v>0</v>
      </c>
      <c r="AM339" s="7">
        <f t="shared" si="754"/>
        <v>0</v>
      </c>
      <c r="AN339" s="46"/>
      <c r="AO339" s="7">
        <f t="shared" si="755"/>
        <v>0</v>
      </c>
      <c r="AP339" s="7">
        <f t="shared" si="756"/>
        <v>0</v>
      </c>
      <c r="AQ339" s="7">
        <f t="shared" si="757"/>
        <v>0</v>
      </c>
      <c r="AR339" s="45"/>
      <c r="AS339" s="46"/>
      <c r="AT339" s="46"/>
    </row>
    <row r="340" spans="1:46" x14ac:dyDescent="0.4">
      <c r="A340" s="20">
        <f t="shared" si="593"/>
        <v>332</v>
      </c>
      <c r="C340" t="s">
        <v>1128</v>
      </c>
      <c r="D340" t="s">
        <v>1146</v>
      </c>
      <c r="E340" s="15">
        <f>'Form 1 WP'!AB14</f>
        <v>0</v>
      </c>
      <c r="F340" s="7">
        <v>101</v>
      </c>
      <c r="G340" s="7">
        <f>VLOOKUP($F340,AF!$B$43:$M$84,G$9)*$E340</f>
        <v>0</v>
      </c>
      <c r="H340" s="7">
        <f>VLOOKUP($F340,AF!$B$43:$M$84,H$9)*$E340</f>
        <v>0</v>
      </c>
      <c r="I340" s="7">
        <f>VLOOKUP($F340,AF!$B$43:$M$84,I$9)*$E340</f>
        <v>0</v>
      </c>
      <c r="J340" s="7">
        <f>VLOOKUP($F340,AF!$B$43:$M$84,J$9)*$E340</f>
        <v>0</v>
      </c>
      <c r="K340" s="7">
        <f t="shared" si="747"/>
        <v>0</v>
      </c>
      <c r="L340" s="45">
        <f t="shared" si="748"/>
        <v>0</v>
      </c>
      <c r="M340" s="46"/>
      <c r="N340" s="7">
        <v>206</v>
      </c>
      <c r="O340" s="7">
        <f>VLOOKUP($N340,AF!$B$43:$M$84,O$9)*$G340</f>
        <v>0</v>
      </c>
      <c r="P340" s="7">
        <f>VLOOKUP($N340,AF!$B$43:$M$84,P$9)*$G340</f>
        <v>0</v>
      </c>
      <c r="Q340" s="7">
        <f>VLOOKUP($N340,AF!$B$43:$M$84,Q$9)*$H340</f>
        <v>0</v>
      </c>
      <c r="R340" s="7">
        <f>VLOOKUP($N340,AF!$B$43:$M$84,R$9)*$H340</f>
        <v>0</v>
      </c>
      <c r="S340" s="7">
        <f>VLOOKUP($N340,AF!$B$43:$M$84,S$9)*$I340</f>
        <v>0</v>
      </c>
      <c r="T340" s="7">
        <f>VLOOKUP($N340,AF!$B$43:$M$84,T$9)*$I340</f>
        <v>0</v>
      </c>
      <c r="U340" s="7">
        <f>VLOOKUP($N340,AF!$B$43:$M$84,U$9)*$J340</f>
        <v>0</v>
      </c>
      <c r="V340" s="7">
        <f>VLOOKUP($N340,AF!$B$43:$M$84,V$9)*$J340</f>
        <v>0</v>
      </c>
      <c r="W340" s="7">
        <f t="shared" si="749"/>
        <v>0</v>
      </c>
      <c r="X340" s="46"/>
      <c r="Y340" s="7">
        <f t="shared" si="750"/>
        <v>0</v>
      </c>
      <c r="Z340" s="7">
        <f t="shared" si="751"/>
        <v>0</v>
      </c>
      <c r="AA340" s="7">
        <f t="shared" si="752"/>
        <v>0</v>
      </c>
      <c r="AB340" s="45">
        <f t="shared" si="753"/>
        <v>0</v>
      </c>
      <c r="AC340" s="46"/>
      <c r="AD340" s="45">
        <v>306</v>
      </c>
      <c r="AE340" s="7">
        <f>VLOOKUP($AD340,AF!$B$43:$M$84,AE$9)*$O340</f>
        <v>0</v>
      </c>
      <c r="AF340" s="7">
        <f>VLOOKUP($AD340,AF!$B$43:$M$84,AF$9)*$P340</f>
        <v>0</v>
      </c>
      <c r="AG340" s="7">
        <f>VLOOKUP($AD340,AF!$B$43:$M$84,AG$9)*$Q340</f>
        <v>0</v>
      </c>
      <c r="AH340" s="7">
        <f>VLOOKUP($AD340,AF!$B$43:$M$84,AH$9)*$R340</f>
        <v>0</v>
      </c>
      <c r="AI340" s="7">
        <f>VLOOKUP($AD340,AF!$B$43:$M$84,AI$9)*$S340</f>
        <v>0</v>
      </c>
      <c r="AJ340" s="7">
        <f>VLOOKUP($AD340,AF!$B$43:$M$84,AJ$9)*$T340</f>
        <v>0</v>
      </c>
      <c r="AK340" s="7">
        <f>VLOOKUP($AD340,AF!$B$43:$M$84,AK$9)*$U340</f>
        <v>0</v>
      </c>
      <c r="AL340" s="7">
        <f>VLOOKUP($AD340,AF!$B$43:$M$84,AL$9)*$V340</f>
        <v>0</v>
      </c>
      <c r="AM340" s="7">
        <f t="shared" si="754"/>
        <v>0</v>
      </c>
      <c r="AN340" s="46"/>
      <c r="AO340" s="7">
        <f t="shared" si="755"/>
        <v>0</v>
      </c>
      <c r="AP340" s="7">
        <f t="shared" si="756"/>
        <v>0</v>
      </c>
      <c r="AQ340" s="7">
        <f t="shared" si="757"/>
        <v>0</v>
      </c>
      <c r="AR340" s="45"/>
      <c r="AS340" s="46"/>
      <c r="AT340" s="46"/>
    </row>
    <row r="341" spans="1:46" x14ac:dyDescent="0.4">
      <c r="A341" s="20">
        <f t="shared" si="593"/>
        <v>333</v>
      </c>
      <c r="C341" t="s">
        <v>75</v>
      </c>
      <c r="D341" t="s">
        <v>136</v>
      </c>
      <c r="E341" s="15">
        <f>'Form 1 WP'!AB15</f>
        <v>25543155</v>
      </c>
      <c r="F341" s="7">
        <v>101</v>
      </c>
      <c r="G341" s="7">
        <f>VLOOKUP($F341,AF!$B$43:$M$84,G$9)*$E341</f>
        <v>0</v>
      </c>
      <c r="H341" s="7">
        <f>VLOOKUP($F341,AF!$B$43:$M$84,H$9)*$E341</f>
        <v>0</v>
      </c>
      <c r="I341" s="7">
        <f>VLOOKUP($F341,AF!$B$43:$M$84,I$9)*$E341</f>
        <v>0</v>
      </c>
      <c r="J341" s="7">
        <f>VLOOKUP($F341,AF!$B$43:$M$84,J$9)*$E341</f>
        <v>0</v>
      </c>
      <c r="K341" s="7">
        <f t="shared" si="735"/>
        <v>25543155</v>
      </c>
      <c r="L341" s="45">
        <f t="shared" si="736"/>
        <v>0</v>
      </c>
      <c r="M341" s="46"/>
      <c r="N341" s="7">
        <v>206</v>
      </c>
      <c r="O341" s="7">
        <f>VLOOKUP($N341,AF!$B$43:$M$84,O$9)*$G341</f>
        <v>0</v>
      </c>
      <c r="P341" s="7">
        <f>VLOOKUP($N341,AF!$B$43:$M$84,P$9)*$G341</f>
        <v>0</v>
      </c>
      <c r="Q341" s="7">
        <f>VLOOKUP($N341,AF!$B$43:$M$84,Q$9)*$H341</f>
        <v>0</v>
      </c>
      <c r="R341" s="7">
        <f>VLOOKUP($N341,AF!$B$43:$M$84,R$9)*$H341</f>
        <v>0</v>
      </c>
      <c r="S341" s="7">
        <f>VLOOKUP($N341,AF!$B$43:$M$84,S$9)*$I341</f>
        <v>0</v>
      </c>
      <c r="T341" s="7">
        <f>VLOOKUP($N341,AF!$B$43:$M$84,T$9)*$I341</f>
        <v>0</v>
      </c>
      <c r="U341" s="7">
        <f>VLOOKUP($N341,AF!$B$43:$M$84,U$9)*$J341</f>
        <v>0</v>
      </c>
      <c r="V341" s="7">
        <f>VLOOKUP($N341,AF!$B$43:$M$84,V$9)*$J341</f>
        <v>0</v>
      </c>
      <c r="W341" s="7">
        <f t="shared" si="737"/>
        <v>25543155</v>
      </c>
      <c r="X341" s="46"/>
      <c r="Y341" s="7">
        <f t="shared" si="738"/>
        <v>0</v>
      </c>
      <c r="Z341" s="7">
        <f t="shared" si="739"/>
        <v>0</v>
      </c>
      <c r="AA341" s="7">
        <f t="shared" si="740"/>
        <v>25543155</v>
      </c>
      <c r="AB341" s="45">
        <f t="shared" si="741"/>
        <v>0</v>
      </c>
      <c r="AC341" s="46"/>
      <c r="AD341" s="45">
        <v>306</v>
      </c>
      <c r="AE341" s="7">
        <f>VLOOKUP($AD341,AF!$B$43:$M$84,AE$9)*$O341</f>
        <v>0</v>
      </c>
      <c r="AF341" s="7">
        <f>VLOOKUP($AD341,AF!$B$43:$M$84,AF$9)*$P341</f>
        <v>0</v>
      </c>
      <c r="AG341" s="7">
        <f>VLOOKUP($AD341,AF!$B$43:$M$84,AG$9)*$Q341</f>
        <v>0</v>
      </c>
      <c r="AH341" s="7">
        <f>VLOOKUP($AD341,AF!$B$43:$M$84,AH$9)*$R341</f>
        <v>0</v>
      </c>
      <c r="AI341" s="7">
        <f>VLOOKUP($AD341,AF!$B$43:$M$84,AI$9)*$S341</f>
        <v>0</v>
      </c>
      <c r="AJ341" s="7">
        <f>VLOOKUP($AD341,AF!$B$43:$M$84,AJ$9)*$T341</f>
        <v>0</v>
      </c>
      <c r="AK341" s="7">
        <f>VLOOKUP($AD341,AF!$B$43:$M$84,AK$9)*$U341</f>
        <v>0</v>
      </c>
      <c r="AL341" s="7">
        <f>VLOOKUP($AD341,AF!$B$43:$M$84,AL$9)*$V341</f>
        <v>0</v>
      </c>
      <c r="AM341" s="7">
        <f t="shared" si="742"/>
        <v>25543155</v>
      </c>
      <c r="AN341" s="46"/>
      <c r="AO341" s="7">
        <f t="shared" si="743"/>
        <v>0</v>
      </c>
      <c r="AP341" s="7">
        <f t="shared" si="744"/>
        <v>0</v>
      </c>
      <c r="AQ341" s="7">
        <f t="shared" si="745"/>
        <v>25543155</v>
      </c>
      <c r="AR341" s="45">
        <f t="shared" si="746"/>
        <v>0</v>
      </c>
      <c r="AS341" s="46"/>
      <c r="AT341" s="46"/>
    </row>
    <row r="342" spans="1:46" x14ac:dyDescent="0.4">
      <c r="A342" s="20">
        <f t="shared" ref="A342:A405" si="758">+A341+1</f>
        <v>334</v>
      </c>
      <c r="C342" t="s">
        <v>79</v>
      </c>
      <c r="D342" t="s">
        <v>418</v>
      </c>
      <c r="E342" s="15">
        <f>'Form 1 WP'!AB16-E343-E344</f>
        <v>824489.60999999987</v>
      </c>
      <c r="F342" s="7">
        <v>101</v>
      </c>
      <c r="G342" s="7">
        <f>VLOOKUP($F342,AF!$B$43:$M$84,G$9)*$E342</f>
        <v>0</v>
      </c>
      <c r="H342" s="7">
        <f>VLOOKUP($F342,AF!$B$43:$M$84,H$9)*$E342</f>
        <v>0</v>
      </c>
      <c r="I342" s="7">
        <f>VLOOKUP($F342,AF!$B$43:$M$84,I$9)*$E342</f>
        <v>0</v>
      </c>
      <c r="J342" s="7">
        <f>VLOOKUP($F342,AF!$B$43:$M$84,J$9)*$E342</f>
        <v>0</v>
      </c>
      <c r="K342" s="7">
        <f t="shared" si="735"/>
        <v>824489.60999999987</v>
      </c>
      <c r="L342" s="45">
        <f t="shared" si="736"/>
        <v>0</v>
      </c>
      <c r="M342" s="46"/>
      <c r="N342" s="7">
        <v>204</v>
      </c>
      <c r="O342" s="7">
        <f>VLOOKUP($N342,AF!$B$43:$M$84,O$9)*$G342</f>
        <v>0</v>
      </c>
      <c r="P342" s="7">
        <f>VLOOKUP($N342,AF!$B$43:$M$84,P$9)*$G342</f>
        <v>0</v>
      </c>
      <c r="Q342" s="7">
        <f>VLOOKUP($N342,AF!$B$43:$M$84,Q$9)*$H342</f>
        <v>0</v>
      </c>
      <c r="R342" s="7">
        <f>VLOOKUP($N342,AF!$B$43:$M$84,R$9)*$H342</f>
        <v>0</v>
      </c>
      <c r="S342" s="7">
        <f>VLOOKUP($N342,AF!$B$43:$M$84,S$9)*$I342</f>
        <v>0</v>
      </c>
      <c r="T342" s="7">
        <f>VLOOKUP($N342,AF!$B$43:$M$84,T$9)*$I342</f>
        <v>0</v>
      </c>
      <c r="U342" s="7">
        <f>VLOOKUP($N342,AF!$B$43:$M$84,U$9)*$J342</f>
        <v>0</v>
      </c>
      <c r="V342" s="7">
        <f>VLOOKUP($N342,AF!$B$43:$M$84,V$9)*$J342</f>
        <v>0</v>
      </c>
      <c r="W342" s="7">
        <f t="shared" si="737"/>
        <v>824489.60999999987</v>
      </c>
      <c r="X342" s="46"/>
      <c r="Y342" s="7">
        <f t="shared" si="738"/>
        <v>0</v>
      </c>
      <c r="Z342" s="7">
        <f t="shared" si="739"/>
        <v>0</v>
      </c>
      <c r="AA342" s="7">
        <f t="shared" si="740"/>
        <v>824489.60999999987</v>
      </c>
      <c r="AB342" s="45">
        <f t="shared" si="741"/>
        <v>0</v>
      </c>
      <c r="AC342" s="46"/>
      <c r="AD342" s="45">
        <v>306</v>
      </c>
      <c r="AE342" s="7">
        <f>VLOOKUP($AD342,AF!$B$43:$M$84,AE$9)*$O342</f>
        <v>0</v>
      </c>
      <c r="AF342" s="7">
        <f>VLOOKUP($AD342,AF!$B$43:$M$84,AF$9)*$P342</f>
        <v>0</v>
      </c>
      <c r="AG342" s="7">
        <f>VLOOKUP($AD342,AF!$B$43:$M$84,AG$9)*$Q342</f>
        <v>0</v>
      </c>
      <c r="AH342" s="7">
        <f>VLOOKUP($AD342,AF!$B$43:$M$84,AH$9)*$R342</f>
        <v>0</v>
      </c>
      <c r="AI342" s="7">
        <f>VLOOKUP($AD342,AF!$B$43:$M$84,AI$9)*$S342</f>
        <v>0</v>
      </c>
      <c r="AJ342" s="7">
        <f>VLOOKUP($AD342,AF!$B$43:$M$84,AJ$9)*$T342</f>
        <v>0</v>
      </c>
      <c r="AK342" s="7">
        <f>VLOOKUP($AD342,AF!$B$43:$M$84,AK$9)*$U342</f>
        <v>0</v>
      </c>
      <c r="AL342" s="7">
        <f>VLOOKUP($AD342,AF!$B$43:$M$84,AL$9)*$V342</f>
        <v>0</v>
      </c>
      <c r="AM342" s="7">
        <f t="shared" si="742"/>
        <v>824489.60999999987</v>
      </c>
      <c r="AN342" s="46"/>
      <c r="AO342" s="7">
        <f t="shared" si="743"/>
        <v>0</v>
      </c>
      <c r="AP342" s="7">
        <f t="shared" si="744"/>
        <v>0</v>
      </c>
      <c r="AQ342" s="7">
        <f t="shared" si="745"/>
        <v>824489.60999999987</v>
      </c>
      <c r="AR342" s="45">
        <f t="shared" si="746"/>
        <v>0</v>
      </c>
      <c r="AS342" s="46"/>
      <c r="AT342" s="46"/>
    </row>
    <row r="343" spans="1:46" x14ac:dyDescent="0.4">
      <c r="A343" s="20">
        <f t="shared" si="758"/>
        <v>335</v>
      </c>
      <c r="C343" t="s">
        <v>713</v>
      </c>
      <c r="E343" s="15">
        <f>SUM(G343:K343)</f>
        <v>1145070.32</v>
      </c>
      <c r="F343" s="7">
        <v>100</v>
      </c>
      <c r="G343" s="114">
        <v>65323.199999999997</v>
      </c>
      <c r="H343" s="114">
        <v>401013.63</v>
      </c>
      <c r="I343" s="114">
        <v>473251.19</v>
      </c>
      <c r="J343" s="114"/>
      <c r="K343" s="114">
        <v>205482.3</v>
      </c>
      <c r="L343" s="45">
        <f t="shared" si="736"/>
        <v>0</v>
      </c>
      <c r="M343" s="46"/>
      <c r="N343" s="7">
        <v>202</v>
      </c>
      <c r="O343" s="7">
        <f>VLOOKUP($N343,AF!$B$43:$M$84,O$9)*$G343</f>
        <v>49271.559616335784</v>
      </c>
      <c r="P343" s="7">
        <f>VLOOKUP($N343,AF!$B$43:$M$84,P$9)*$G343</f>
        <v>16051.64038366422</v>
      </c>
      <c r="Q343" s="7">
        <f>VLOOKUP($N343,AF!$B$43:$M$84,Q$9)*$H343</f>
        <v>401013.63</v>
      </c>
      <c r="R343" s="7">
        <f>VLOOKUP($N343,AF!$B$43:$M$84,R$9)*$H343</f>
        <v>0</v>
      </c>
      <c r="S343" s="7">
        <f>VLOOKUP($N343,AF!$B$43:$M$84,S$9)*$I343</f>
        <v>473251.19</v>
      </c>
      <c r="T343" s="7">
        <f>VLOOKUP($N343,AF!$B$43:$M$84,T$9)*$I343</f>
        <v>0</v>
      </c>
      <c r="U343" s="7">
        <f>VLOOKUP($N343,AF!$B$43:$M$84,U$9)*$J343</f>
        <v>0</v>
      </c>
      <c r="V343" s="7">
        <f>VLOOKUP($N343,AF!$B$43:$M$84,V$9)*$J343</f>
        <v>0</v>
      </c>
      <c r="W343" s="7">
        <f t="shared" si="737"/>
        <v>205482.30000000005</v>
      </c>
      <c r="X343" s="46"/>
      <c r="Y343" s="7">
        <f t="shared" si="738"/>
        <v>923536.37961633573</v>
      </c>
      <c r="Z343" s="7">
        <f t="shared" si="739"/>
        <v>16051.64038366422</v>
      </c>
      <c r="AA343" s="7">
        <f t="shared" si="740"/>
        <v>1145070.3199999998</v>
      </c>
      <c r="AB343" s="45">
        <f t="shared" si="741"/>
        <v>0</v>
      </c>
      <c r="AC343" s="46"/>
      <c r="AD343" s="45">
        <v>300</v>
      </c>
      <c r="AE343" s="7">
        <f>VLOOKUP($AD343,AF!$B$43:$M$84,AE$9)*$O343</f>
        <v>49271.559616335784</v>
      </c>
      <c r="AF343" s="7">
        <f>VLOOKUP($AD343,AF!$B$43:$M$84,AF$9)*$P343</f>
        <v>16051.64038366422</v>
      </c>
      <c r="AG343" s="7">
        <f>VLOOKUP($AD343,AF!$B$43:$M$84,AG$9)*$Q343</f>
        <v>401013.63</v>
      </c>
      <c r="AH343" s="7">
        <f>VLOOKUP($AD343,AF!$B$43:$M$84,AH$9)*$R343</f>
        <v>0</v>
      </c>
      <c r="AI343" s="7">
        <f>VLOOKUP($AD343,AF!$B$43:$M$84,AI$9)*$S343</f>
        <v>473251.19</v>
      </c>
      <c r="AJ343" s="7">
        <f>VLOOKUP($AD343,AF!$B$43:$M$84,AJ$9)*$T343</f>
        <v>0</v>
      </c>
      <c r="AK343" s="7">
        <f>VLOOKUP($AD343,AF!$B$43:$M$84,AK$9)*$U343</f>
        <v>0</v>
      </c>
      <c r="AL343" s="7">
        <f>VLOOKUP($AD343,AF!$B$43:$M$84,AL$9)*$V343</f>
        <v>0</v>
      </c>
      <c r="AM343" s="7">
        <f t="shared" si="742"/>
        <v>205482.30000000005</v>
      </c>
      <c r="AN343" s="46"/>
      <c r="AO343" s="7">
        <f t="shared" si="743"/>
        <v>923536.37961633573</v>
      </c>
      <c r="AP343" s="7">
        <f t="shared" si="744"/>
        <v>16051.64038366422</v>
      </c>
      <c r="AQ343" s="7">
        <f t="shared" si="745"/>
        <v>1145070.3199999998</v>
      </c>
      <c r="AR343" s="45">
        <f t="shared" si="746"/>
        <v>0</v>
      </c>
      <c r="AS343" s="46"/>
      <c r="AT343" s="46"/>
    </row>
    <row r="344" spans="1:46" x14ac:dyDescent="0.4">
      <c r="A344" s="20">
        <f t="shared" si="758"/>
        <v>336</v>
      </c>
      <c r="C344" t="s">
        <v>837</v>
      </c>
      <c r="E344" s="114">
        <v>124335.07</v>
      </c>
      <c r="F344" s="7">
        <v>102</v>
      </c>
      <c r="G344" s="7">
        <f>VLOOKUP($F344,AF!$B$43:$M$84,G$9)*$E344</f>
        <v>2953.3270783847984</v>
      </c>
      <c r="H344" s="7">
        <f>VLOOKUP($F344,AF!$B$43:$M$84,H$9)*$E344</f>
        <v>295.33270783847985</v>
      </c>
      <c r="I344" s="7">
        <f>VLOOKUP($F344,AF!$B$43:$M$84,I$9)*$E344</f>
        <v>5315.9887410926367</v>
      </c>
      <c r="J344" s="7">
        <f>VLOOKUP($F344,AF!$B$43:$M$84,J$9)*$E344</f>
        <v>0</v>
      </c>
      <c r="K344" s="7">
        <f t="shared" ref="K344" si="759">E344-SUM(G344:J344)</f>
        <v>115770.42147268409</v>
      </c>
      <c r="L344" s="45"/>
      <c r="M344" s="46"/>
      <c r="N344" s="7">
        <v>204</v>
      </c>
      <c r="O344" s="7">
        <f>VLOOKUP($N344,AF!$B$43:$M$84,O$9)*$G344</f>
        <v>295.33270783847985</v>
      </c>
      <c r="P344" s="7">
        <f>VLOOKUP($N344,AF!$B$43:$M$84,P$9)*$G344</f>
        <v>2657.9943705463188</v>
      </c>
      <c r="Q344" s="7">
        <f>VLOOKUP($N344,AF!$B$43:$M$84,Q$9)*$H344</f>
        <v>295.33270783847985</v>
      </c>
      <c r="R344" s="7">
        <f>VLOOKUP($N344,AF!$B$43:$M$84,R$9)*$H344</f>
        <v>0</v>
      </c>
      <c r="S344" s="7">
        <f>VLOOKUP($N344,AF!$B$43:$M$84,S$9)*$I344</f>
        <v>5315.9887410926367</v>
      </c>
      <c r="T344" s="7">
        <f>VLOOKUP($N344,AF!$B$43:$M$84,T$9)*$I344</f>
        <v>0</v>
      </c>
      <c r="U344" s="7">
        <f>VLOOKUP($N344,AF!$B$43:$M$84,U$9)*$J344</f>
        <v>0</v>
      </c>
      <c r="V344" s="7">
        <f>VLOOKUP($N344,AF!$B$43:$M$84,V$9)*$J344</f>
        <v>0</v>
      </c>
      <c r="W344" s="7">
        <f t="shared" ref="W344" si="760">E344-SUM(O344:V344)</f>
        <v>115770.42147268409</v>
      </c>
      <c r="X344" s="46"/>
      <c r="Y344" s="7">
        <f t="shared" si="738"/>
        <v>5906.6541567695967</v>
      </c>
      <c r="Z344" s="7">
        <f t="shared" si="739"/>
        <v>2657.9943705463188</v>
      </c>
      <c r="AA344" s="7">
        <f t="shared" si="740"/>
        <v>124335.07</v>
      </c>
      <c r="AB344" s="45"/>
      <c r="AC344" s="46"/>
      <c r="AD344" s="45">
        <v>305</v>
      </c>
      <c r="AE344" s="7">
        <f>VLOOKUP($AD344,AF!$B$43:$M$84,AE$9)*$O344</f>
        <v>234.67706707257278</v>
      </c>
      <c r="AF344" s="7">
        <f>VLOOKUP($AD344,AF!$B$43:$M$84,AF$9)*$P344</f>
        <v>408.37622959859493</v>
      </c>
      <c r="AG344" s="7">
        <f>VLOOKUP($AD344,AF!$B$43:$M$84,AG$9)*$Q344</f>
        <v>176.13311161299941</v>
      </c>
      <c r="AH344" s="7">
        <f>VLOOKUP($AD344,AF!$B$43:$M$84,AH$9)*$R344</f>
        <v>0</v>
      </c>
      <c r="AI344" s="7">
        <f>VLOOKUP($AD344,AF!$B$43:$M$84,AI$9)*$S344</f>
        <v>1531.135514593356</v>
      </c>
      <c r="AJ344" s="7">
        <f>VLOOKUP($AD344,AF!$B$43:$M$84,AJ$9)*$T344</f>
        <v>0</v>
      </c>
      <c r="AK344" s="7">
        <f>VLOOKUP($AD344,AF!$B$43:$M$84,AK$9)*$U344</f>
        <v>0</v>
      </c>
      <c r="AL344" s="7">
        <f>VLOOKUP($AD344,AF!$B$43:$M$84,AL$9)*$V344</f>
        <v>0</v>
      </c>
      <c r="AM344" s="7">
        <f t="shared" ref="AM344" si="761">E344-SUM(AE344:AL344)</f>
        <v>121984.74807712248</v>
      </c>
      <c r="AN344" s="46"/>
      <c r="AO344" s="7">
        <f t="shared" si="743"/>
        <v>1941.945693278928</v>
      </c>
      <c r="AP344" s="7">
        <f t="shared" si="744"/>
        <v>408.37622959859493</v>
      </c>
      <c r="AQ344" s="7">
        <f t="shared" si="745"/>
        <v>124335.07</v>
      </c>
      <c r="AR344" s="45"/>
      <c r="AS344" s="46"/>
      <c r="AT344" s="46"/>
    </row>
    <row r="345" spans="1:46" x14ac:dyDescent="0.4">
      <c r="A345" s="20">
        <f t="shared" si="758"/>
        <v>337</v>
      </c>
      <c r="C345" t="s">
        <v>414</v>
      </c>
      <c r="D345" t="s">
        <v>415</v>
      </c>
      <c r="E345" s="15">
        <f>'Form 1 WP'!AB17-Expenses!E346</f>
        <v>2.0000000018626451E-2</v>
      </c>
      <c r="F345" s="7">
        <v>101</v>
      </c>
      <c r="G345" s="7">
        <f>VLOOKUP($F345,AF!$B$43:$M$84,G$9)*$E345</f>
        <v>0</v>
      </c>
      <c r="H345" s="7">
        <f>VLOOKUP($F345,AF!$B$43:$M$84,H$9)*$E345</f>
        <v>0</v>
      </c>
      <c r="I345" s="7">
        <f>VLOOKUP($F345,AF!$B$43:$M$84,I$9)*$E345</f>
        <v>0</v>
      </c>
      <c r="J345" s="7">
        <f>VLOOKUP($F345,AF!$B$43:$M$84,J$9)*$E345</f>
        <v>0</v>
      </c>
      <c r="K345" s="7">
        <f t="shared" ref="K345" si="762">E345-SUM(G345:J345)</f>
        <v>2.0000000018626451E-2</v>
      </c>
      <c r="L345" s="45">
        <f t="shared" si="736"/>
        <v>0</v>
      </c>
      <c r="M345" s="46"/>
      <c r="N345" s="7">
        <v>206</v>
      </c>
      <c r="O345" s="7">
        <f>VLOOKUP($N345,AF!$B$43:$M$84,O$9)*$G345</f>
        <v>0</v>
      </c>
      <c r="P345" s="7">
        <f>VLOOKUP($N345,AF!$B$43:$M$84,P$9)*$G345</f>
        <v>0</v>
      </c>
      <c r="Q345" s="7">
        <f>VLOOKUP($N345,AF!$B$43:$M$84,Q$9)*$H345</f>
        <v>0</v>
      </c>
      <c r="R345" s="7">
        <f>VLOOKUP($N345,AF!$B$43:$M$84,R$9)*$H345</f>
        <v>0</v>
      </c>
      <c r="S345" s="7">
        <f>VLOOKUP($N345,AF!$B$43:$M$84,S$9)*$I345</f>
        <v>0</v>
      </c>
      <c r="T345" s="7">
        <f>VLOOKUP($N345,AF!$B$43:$M$84,T$9)*$I345</f>
        <v>0</v>
      </c>
      <c r="U345" s="7">
        <f>VLOOKUP($N345,AF!$B$43:$M$84,U$9)*$J345</f>
        <v>0</v>
      </c>
      <c r="V345" s="7">
        <f>VLOOKUP($N345,AF!$B$43:$M$84,V$9)*$J345</f>
        <v>0</v>
      </c>
      <c r="W345" s="7">
        <f t="shared" si="737"/>
        <v>2.0000000018626451E-2</v>
      </c>
      <c r="X345" s="46"/>
      <c r="Y345" s="7">
        <f t="shared" si="738"/>
        <v>0</v>
      </c>
      <c r="Z345" s="7">
        <f t="shared" si="739"/>
        <v>0</v>
      </c>
      <c r="AA345" s="7">
        <f t="shared" si="740"/>
        <v>2.0000000018626451E-2</v>
      </c>
      <c r="AB345" s="45">
        <f t="shared" si="741"/>
        <v>0</v>
      </c>
      <c r="AC345" s="46"/>
      <c r="AD345" s="45">
        <v>306</v>
      </c>
      <c r="AE345" s="7">
        <f>VLOOKUP($AD345,AF!$B$43:$M$84,AE$9)*$O345</f>
        <v>0</v>
      </c>
      <c r="AF345" s="7">
        <f>VLOOKUP($AD345,AF!$B$43:$M$84,AF$9)*$P345</f>
        <v>0</v>
      </c>
      <c r="AG345" s="7">
        <f>VLOOKUP($AD345,AF!$B$43:$M$84,AG$9)*$Q345</f>
        <v>0</v>
      </c>
      <c r="AH345" s="7">
        <f>VLOOKUP($AD345,AF!$B$43:$M$84,AH$9)*$R345</f>
        <v>0</v>
      </c>
      <c r="AI345" s="7">
        <f>VLOOKUP($AD345,AF!$B$43:$M$84,AI$9)*$S345</f>
        <v>0</v>
      </c>
      <c r="AJ345" s="7">
        <f>VLOOKUP($AD345,AF!$B$43:$M$84,AJ$9)*$T345</f>
        <v>0</v>
      </c>
      <c r="AK345" s="7">
        <f>VLOOKUP($AD345,AF!$B$43:$M$84,AK$9)*$U345</f>
        <v>0</v>
      </c>
      <c r="AL345" s="7">
        <f>VLOOKUP($AD345,AF!$B$43:$M$84,AL$9)*$V345</f>
        <v>0</v>
      </c>
      <c r="AM345" s="7">
        <f t="shared" si="742"/>
        <v>2.0000000018626451E-2</v>
      </c>
      <c r="AN345" s="46"/>
      <c r="AO345" s="7">
        <f t="shared" si="743"/>
        <v>0</v>
      </c>
      <c r="AP345" s="7">
        <f t="shared" si="744"/>
        <v>0</v>
      </c>
      <c r="AQ345" s="7">
        <f t="shared" si="745"/>
        <v>2.0000000018626451E-2</v>
      </c>
      <c r="AR345" s="45">
        <f t="shared" si="746"/>
        <v>0</v>
      </c>
      <c r="AS345" s="46"/>
      <c r="AT345" s="46"/>
    </row>
    <row r="346" spans="1:46" x14ac:dyDescent="0.4">
      <c r="A346" s="20">
        <f t="shared" si="758"/>
        <v>338</v>
      </c>
      <c r="C346" t="s">
        <v>714</v>
      </c>
      <c r="E346" s="15">
        <f>SUM(G346:K346)</f>
        <v>3339562.98</v>
      </c>
      <c r="F346" s="7">
        <v>100</v>
      </c>
      <c r="G346" s="114">
        <v>327804.78000000003</v>
      </c>
      <c r="H346" s="114">
        <v>307423.71999999997</v>
      </c>
      <c r="I346" s="114">
        <v>1906248.65</v>
      </c>
      <c r="J346" s="114"/>
      <c r="K346" s="114">
        <v>798085.83</v>
      </c>
      <c r="L346" s="45">
        <f t="shared" si="736"/>
        <v>0</v>
      </c>
      <c r="M346" s="46"/>
      <c r="N346" s="7">
        <v>203</v>
      </c>
      <c r="O346" s="7">
        <f>VLOOKUP($N346,AF!$B$43:$M$84,O$9)*$G346</f>
        <v>22270.080220649419</v>
      </c>
      <c r="P346" s="7">
        <f>VLOOKUP($N346,AF!$B$43:$M$84,P$9)*$G346</f>
        <v>305534.6997793506</v>
      </c>
      <c r="Q346" s="7">
        <f>VLOOKUP($N346,AF!$B$43:$M$84,Q$9)*$H346</f>
        <v>307423.71999999997</v>
      </c>
      <c r="R346" s="7">
        <f>VLOOKUP($N346,AF!$B$43:$M$84,R$9)*$H346</f>
        <v>0</v>
      </c>
      <c r="S346" s="7">
        <f>VLOOKUP($N346,AF!$B$43:$M$84,S$9)*$I346</f>
        <v>1906248.65</v>
      </c>
      <c r="T346" s="7">
        <f>VLOOKUP($N346,AF!$B$43:$M$84,T$9)*$I346</f>
        <v>0</v>
      </c>
      <c r="U346" s="7">
        <f>VLOOKUP($N346,AF!$B$43:$M$84,U$9)*$J346</f>
        <v>0</v>
      </c>
      <c r="V346" s="7">
        <f>VLOOKUP($N346,AF!$B$43:$M$84,V$9)*$J346</f>
        <v>0</v>
      </c>
      <c r="W346" s="7">
        <f t="shared" si="737"/>
        <v>798085.83000000007</v>
      </c>
      <c r="X346" s="46"/>
      <c r="Y346" s="7">
        <f t="shared" si="738"/>
        <v>2235942.4502206491</v>
      </c>
      <c r="Z346" s="7">
        <f t="shared" si="739"/>
        <v>305534.6997793506</v>
      </c>
      <c r="AA346" s="7">
        <f t="shared" si="740"/>
        <v>3339562.98</v>
      </c>
      <c r="AB346" s="45">
        <f t="shared" si="741"/>
        <v>0</v>
      </c>
      <c r="AC346" s="46"/>
      <c r="AD346" s="45">
        <v>301</v>
      </c>
      <c r="AE346" s="7">
        <f>VLOOKUP($AD346,AF!$B$43:$M$84,AE$9)*$O346</f>
        <v>2015.4422599687723</v>
      </c>
      <c r="AF346" s="7">
        <f>VLOOKUP($AD346,AF!$B$43:$M$84,AF$9)*$P346</f>
        <v>27650.890330031227</v>
      </c>
      <c r="AG346" s="7">
        <f>VLOOKUP($AD346,AF!$B$43:$M$84,AG$9)*$Q346</f>
        <v>27821.846659999996</v>
      </c>
      <c r="AH346" s="7">
        <f>VLOOKUP($AD346,AF!$B$43:$M$84,AH$9)*$R346</f>
        <v>0</v>
      </c>
      <c r="AI346" s="7">
        <f>VLOOKUP($AD346,AF!$B$43:$M$84,AI$9)*$S346</f>
        <v>172515.50282499997</v>
      </c>
      <c r="AJ346" s="7">
        <f>VLOOKUP($AD346,AF!$B$43:$M$84,AJ$9)*$T346</f>
        <v>0</v>
      </c>
      <c r="AK346" s="7">
        <f>VLOOKUP($AD346,AF!$B$43:$M$84,AK$9)*$U346</f>
        <v>0</v>
      </c>
      <c r="AL346" s="7">
        <f>VLOOKUP($AD346,AF!$B$43:$M$84,AL$9)*$V346</f>
        <v>0</v>
      </c>
      <c r="AM346" s="7">
        <f t="shared" si="742"/>
        <v>3109559.2979250001</v>
      </c>
      <c r="AN346" s="46"/>
      <c r="AO346" s="7">
        <f t="shared" si="743"/>
        <v>202352.79174496874</v>
      </c>
      <c r="AP346" s="7">
        <f t="shared" si="744"/>
        <v>27650.890330031227</v>
      </c>
      <c r="AQ346" s="7">
        <f t="shared" si="745"/>
        <v>3339562.98</v>
      </c>
      <c r="AR346" s="45">
        <f t="shared" si="746"/>
        <v>0</v>
      </c>
      <c r="AS346" s="46"/>
      <c r="AT346" s="46"/>
    </row>
    <row r="347" spans="1:46" x14ac:dyDescent="0.4">
      <c r="A347" s="20">
        <f t="shared" si="758"/>
        <v>339</v>
      </c>
      <c r="C347" t="s">
        <v>416</v>
      </c>
      <c r="D347" t="s">
        <v>417</v>
      </c>
      <c r="E347" s="15">
        <f>'Form 1 WP'!AB18</f>
        <v>0</v>
      </c>
      <c r="F347" s="7">
        <v>101</v>
      </c>
      <c r="G347" s="7">
        <f>VLOOKUP($F347,AF!$B$43:$M$84,G$9)*$E347</f>
        <v>0</v>
      </c>
      <c r="H347" s="7">
        <f>VLOOKUP($F347,AF!$B$43:$M$84,H$9)*$E347</f>
        <v>0</v>
      </c>
      <c r="I347" s="7">
        <f>VLOOKUP($F347,AF!$B$43:$M$84,I$9)*$E347</f>
        <v>0</v>
      </c>
      <c r="J347" s="7">
        <f>VLOOKUP($F347,AF!$B$43:$M$84,J$9)*$E347</f>
        <v>0</v>
      </c>
      <c r="K347" s="7">
        <f t="shared" ref="K347:K351" si="763">E347-SUM(G347:J347)</f>
        <v>0</v>
      </c>
      <c r="L347" s="45">
        <f t="shared" si="736"/>
        <v>0</v>
      </c>
      <c r="M347" s="46"/>
      <c r="N347" s="7">
        <v>206</v>
      </c>
      <c r="O347" s="7">
        <f>VLOOKUP($N347,AF!$B$43:$M$84,O$9)*$G347</f>
        <v>0</v>
      </c>
      <c r="P347" s="7">
        <f>VLOOKUP($N347,AF!$B$43:$M$84,P$9)*$G347</f>
        <v>0</v>
      </c>
      <c r="Q347" s="7">
        <f>VLOOKUP($N347,AF!$B$43:$M$84,Q$9)*$H347</f>
        <v>0</v>
      </c>
      <c r="R347" s="7">
        <f>VLOOKUP($N347,AF!$B$43:$M$84,R$9)*$H347</f>
        <v>0</v>
      </c>
      <c r="S347" s="7">
        <f>VLOOKUP($N347,AF!$B$43:$M$84,S$9)*$I347</f>
        <v>0</v>
      </c>
      <c r="T347" s="7">
        <f>VLOOKUP($N347,AF!$B$43:$M$84,T$9)*$I347</f>
        <v>0</v>
      </c>
      <c r="U347" s="7">
        <f>VLOOKUP($N347,AF!$B$43:$M$84,U$9)*$J347</f>
        <v>0</v>
      </c>
      <c r="V347" s="7">
        <f>VLOOKUP($N347,AF!$B$43:$M$84,V$9)*$J347</f>
        <v>0</v>
      </c>
      <c r="W347" s="7">
        <f t="shared" si="737"/>
        <v>0</v>
      </c>
      <c r="X347" s="46"/>
      <c r="Y347" s="7">
        <f t="shared" si="738"/>
        <v>0</v>
      </c>
      <c r="Z347" s="7">
        <f t="shared" si="739"/>
        <v>0</v>
      </c>
      <c r="AA347" s="7">
        <f t="shared" si="740"/>
        <v>0</v>
      </c>
      <c r="AB347" s="45">
        <f t="shared" si="741"/>
        <v>0</v>
      </c>
      <c r="AC347" s="46"/>
      <c r="AD347" s="45">
        <v>306</v>
      </c>
      <c r="AE347" s="7">
        <f>VLOOKUP($AD347,AF!$B$43:$M$84,AE$9)*$O347</f>
        <v>0</v>
      </c>
      <c r="AF347" s="7">
        <f>VLOOKUP($AD347,AF!$B$43:$M$84,AF$9)*$P347</f>
        <v>0</v>
      </c>
      <c r="AG347" s="7">
        <f>VLOOKUP($AD347,AF!$B$43:$M$84,AG$9)*$Q347</f>
        <v>0</v>
      </c>
      <c r="AH347" s="7">
        <f>VLOOKUP($AD347,AF!$B$43:$M$84,AH$9)*$R347</f>
        <v>0</v>
      </c>
      <c r="AI347" s="7">
        <f>VLOOKUP($AD347,AF!$B$43:$M$84,AI$9)*$S347</f>
        <v>0</v>
      </c>
      <c r="AJ347" s="7">
        <f>VLOOKUP($AD347,AF!$B$43:$M$84,AJ$9)*$T347</f>
        <v>0</v>
      </c>
      <c r="AK347" s="7">
        <f>VLOOKUP($AD347,AF!$B$43:$M$84,AK$9)*$U347</f>
        <v>0</v>
      </c>
      <c r="AL347" s="7">
        <f>VLOOKUP($AD347,AF!$B$43:$M$84,AL$9)*$V347</f>
        <v>0</v>
      </c>
      <c r="AM347" s="7">
        <f t="shared" si="742"/>
        <v>0</v>
      </c>
      <c r="AN347" s="46"/>
      <c r="AO347" s="7">
        <f t="shared" si="743"/>
        <v>0</v>
      </c>
      <c r="AP347" s="7">
        <f t="shared" si="744"/>
        <v>0</v>
      </c>
      <c r="AQ347" s="7">
        <f t="shared" si="745"/>
        <v>0</v>
      </c>
      <c r="AR347" s="45">
        <f t="shared" si="746"/>
        <v>0</v>
      </c>
      <c r="AS347" s="46"/>
      <c r="AT347" s="46"/>
    </row>
    <row r="348" spans="1:46" x14ac:dyDescent="0.4">
      <c r="A348" s="20">
        <f t="shared" si="758"/>
        <v>340</v>
      </c>
      <c r="C348" t="s">
        <v>1153</v>
      </c>
      <c r="D348" t="s">
        <v>1147</v>
      </c>
      <c r="E348" s="15">
        <f>'Form 1 WP'!AB19-Expenses!E349</f>
        <v>0</v>
      </c>
      <c r="F348" s="7">
        <v>101</v>
      </c>
      <c r="G348" s="7">
        <f>VLOOKUP($F348,AF!$B$43:$M$84,G$9)*$E348</f>
        <v>0</v>
      </c>
      <c r="H348" s="7">
        <f>VLOOKUP($F348,AF!$B$43:$M$84,H$9)*$E348</f>
        <v>0</v>
      </c>
      <c r="I348" s="7">
        <f>VLOOKUP($F348,AF!$B$43:$M$84,I$9)*$E348</f>
        <v>0</v>
      </c>
      <c r="J348" s="7">
        <f>VLOOKUP($F348,AF!$B$43:$M$84,J$9)*$E348</f>
        <v>0</v>
      </c>
      <c r="K348" s="7">
        <f t="shared" ref="K348:K349" si="764">E348-SUM(G348:J348)</f>
        <v>0</v>
      </c>
      <c r="L348" s="45">
        <f t="shared" ref="L348:L349" si="765">$E348-SUM(G348:K348)</f>
        <v>0</v>
      </c>
      <c r="M348" s="46"/>
      <c r="N348" s="7">
        <v>206</v>
      </c>
      <c r="O348" s="7">
        <f>VLOOKUP($N348,AF!$B$43:$M$84,O$9)*$G348</f>
        <v>0</v>
      </c>
      <c r="P348" s="7">
        <f>VLOOKUP($N348,AF!$B$43:$M$84,P$9)*$G348</f>
        <v>0</v>
      </c>
      <c r="Q348" s="7">
        <f>VLOOKUP($N348,AF!$B$43:$M$84,Q$9)*$H348</f>
        <v>0</v>
      </c>
      <c r="R348" s="7">
        <f>VLOOKUP($N348,AF!$B$43:$M$84,R$9)*$H348</f>
        <v>0</v>
      </c>
      <c r="S348" s="7">
        <f>VLOOKUP($N348,AF!$B$43:$M$84,S$9)*$I348</f>
        <v>0</v>
      </c>
      <c r="T348" s="7">
        <f>VLOOKUP($N348,AF!$B$43:$M$84,T$9)*$I348</f>
        <v>0</v>
      </c>
      <c r="U348" s="7">
        <f>VLOOKUP($N348,AF!$B$43:$M$84,U$9)*$J348</f>
        <v>0</v>
      </c>
      <c r="V348" s="7">
        <f>VLOOKUP($N348,AF!$B$43:$M$84,V$9)*$J348</f>
        <v>0</v>
      </c>
      <c r="W348" s="7">
        <f t="shared" ref="W348:W349" si="766">E348-SUM(O348:V348)</f>
        <v>0</v>
      </c>
      <c r="X348" s="46"/>
      <c r="Y348" s="7">
        <f t="shared" ref="Y348:Y349" si="767">+O348+Q348+S348+U348</f>
        <v>0</v>
      </c>
      <c r="Z348" s="7">
        <f t="shared" ref="Z348:Z349" si="768">+P348+R348+T348+V348</f>
        <v>0</v>
      </c>
      <c r="AA348" s="7">
        <f t="shared" ref="AA348:AA349" si="769">+Z348+Y348+W348</f>
        <v>0</v>
      </c>
      <c r="AB348" s="45">
        <f t="shared" ref="AB348:AB349" si="770">$E348-AA348</f>
        <v>0</v>
      </c>
      <c r="AC348" s="46"/>
      <c r="AD348" s="45">
        <v>306</v>
      </c>
      <c r="AE348" s="7">
        <f>VLOOKUP($AD348,AF!$B$43:$M$84,AE$9)*$O348</f>
        <v>0</v>
      </c>
      <c r="AF348" s="7">
        <f>VLOOKUP($AD348,AF!$B$43:$M$84,AF$9)*$P348</f>
        <v>0</v>
      </c>
      <c r="AG348" s="7">
        <f>VLOOKUP($AD348,AF!$B$43:$M$84,AG$9)*$Q348</f>
        <v>0</v>
      </c>
      <c r="AH348" s="7">
        <f>VLOOKUP($AD348,AF!$B$43:$M$84,AH$9)*$R348</f>
        <v>0</v>
      </c>
      <c r="AI348" s="7">
        <f>VLOOKUP($AD348,AF!$B$43:$M$84,AI$9)*$S348</f>
        <v>0</v>
      </c>
      <c r="AJ348" s="7">
        <f>VLOOKUP($AD348,AF!$B$43:$M$84,AJ$9)*$T348</f>
        <v>0</v>
      </c>
      <c r="AK348" s="7">
        <f>VLOOKUP($AD348,AF!$B$43:$M$84,AK$9)*$U348</f>
        <v>0</v>
      </c>
      <c r="AL348" s="7">
        <f>VLOOKUP($AD348,AF!$B$43:$M$84,AL$9)*$V348</f>
        <v>0</v>
      </c>
      <c r="AM348" s="7">
        <f t="shared" ref="AM348:AM349" si="771">E348-SUM(AE348:AL348)</f>
        <v>0</v>
      </c>
      <c r="AN348" s="46"/>
      <c r="AO348" s="7">
        <f t="shared" ref="AO348:AO349" si="772">+AE348+AG348+AI348+AK348</f>
        <v>0</v>
      </c>
      <c r="AP348" s="7">
        <f t="shared" ref="AP348:AP349" si="773">+AF348+AH348+AJ348+AL348</f>
        <v>0</v>
      </c>
      <c r="AQ348" s="7">
        <f t="shared" ref="AQ348:AQ349" si="774">+AP348+AO348+AM348</f>
        <v>0</v>
      </c>
      <c r="AR348" s="45"/>
      <c r="AS348" s="46"/>
      <c r="AT348" s="46"/>
    </row>
    <row r="349" spans="1:46" x14ac:dyDescent="0.4">
      <c r="A349" s="20">
        <f t="shared" si="758"/>
        <v>341</v>
      </c>
      <c r="C349" t="s">
        <v>1154</v>
      </c>
      <c r="E349" s="114"/>
      <c r="F349" s="7">
        <v>101</v>
      </c>
      <c r="G349" s="7">
        <f>VLOOKUP($F349,AF!$B$43:$M$84,G$9)*$E349</f>
        <v>0</v>
      </c>
      <c r="H349" s="7">
        <f>VLOOKUP($F349,AF!$B$43:$M$84,H$9)*$E349</f>
        <v>0</v>
      </c>
      <c r="I349" s="7">
        <f>VLOOKUP($F349,AF!$B$43:$M$84,I$9)*$E349</f>
        <v>0</v>
      </c>
      <c r="J349" s="7">
        <f>VLOOKUP($F349,AF!$B$43:$M$84,J$9)*$E349</f>
        <v>0</v>
      </c>
      <c r="K349" s="7">
        <f t="shared" si="764"/>
        <v>0</v>
      </c>
      <c r="L349" s="45">
        <f t="shared" si="765"/>
        <v>0</v>
      </c>
      <c r="M349" s="46"/>
      <c r="N349" s="7">
        <v>204</v>
      </c>
      <c r="O349" s="7">
        <f>VLOOKUP($N349,AF!$B$43:$M$84,O$9)*$G349</f>
        <v>0</v>
      </c>
      <c r="P349" s="7">
        <f>VLOOKUP($N349,AF!$B$43:$M$84,P$9)*$G349</f>
        <v>0</v>
      </c>
      <c r="Q349" s="7">
        <f>VLOOKUP($N349,AF!$B$43:$M$84,Q$9)*$H349</f>
        <v>0</v>
      </c>
      <c r="R349" s="7">
        <f>VLOOKUP($N349,AF!$B$43:$M$84,R$9)*$H349</f>
        <v>0</v>
      </c>
      <c r="S349" s="7">
        <f>VLOOKUP($N349,AF!$B$43:$M$84,S$9)*$I349</f>
        <v>0</v>
      </c>
      <c r="T349" s="7">
        <f>VLOOKUP($N349,AF!$B$43:$M$84,T$9)*$I349</f>
        <v>0</v>
      </c>
      <c r="U349" s="7">
        <f>VLOOKUP($N349,AF!$B$43:$M$84,U$9)*$J349</f>
        <v>0</v>
      </c>
      <c r="V349" s="7">
        <f>VLOOKUP($N349,AF!$B$43:$M$84,V$9)*$J349</f>
        <v>0</v>
      </c>
      <c r="W349" s="7">
        <f t="shared" si="766"/>
        <v>0</v>
      </c>
      <c r="X349" s="46"/>
      <c r="Y349" s="7">
        <f t="shared" si="767"/>
        <v>0</v>
      </c>
      <c r="Z349" s="7">
        <f t="shared" si="768"/>
        <v>0</v>
      </c>
      <c r="AA349" s="7">
        <f t="shared" si="769"/>
        <v>0</v>
      </c>
      <c r="AB349" s="45">
        <f t="shared" si="770"/>
        <v>0</v>
      </c>
      <c r="AC349" s="46"/>
      <c r="AD349" s="45">
        <v>306</v>
      </c>
      <c r="AE349" s="7">
        <f>VLOOKUP($AD349,AF!$B$43:$M$84,AE$9)*$O349</f>
        <v>0</v>
      </c>
      <c r="AF349" s="7">
        <f>VLOOKUP($AD349,AF!$B$43:$M$84,AF$9)*$P349</f>
        <v>0</v>
      </c>
      <c r="AG349" s="7">
        <f>VLOOKUP($AD349,AF!$B$43:$M$84,AG$9)*$Q349</f>
        <v>0</v>
      </c>
      <c r="AH349" s="7">
        <f>VLOOKUP($AD349,AF!$B$43:$M$84,AH$9)*$R349</f>
        <v>0</v>
      </c>
      <c r="AI349" s="7">
        <f>VLOOKUP($AD349,AF!$B$43:$M$84,AI$9)*$S349</f>
        <v>0</v>
      </c>
      <c r="AJ349" s="7">
        <f>VLOOKUP($AD349,AF!$B$43:$M$84,AJ$9)*$T349</f>
        <v>0</v>
      </c>
      <c r="AK349" s="7">
        <f>VLOOKUP($AD349,AF!$B$43:$M$84,AK$9)*$U349</f>
        <v>0</v>
      </c>
      <c r="AL349" s="7">
        <f>VLOOKUP($AD349,AF!$B$43:$M$84,AL$9)*$V349</f>
        <v>0</v>
      </c>
      <c r="AM349" s="7">
        <f t="shared" si="771"/>
        <v>0</v>
      </c>
      <c r="AN349" s="46"/>
      <c r="AO349" s="7">
        <f t="shared" si="772"/>
        <v>0</v>
      </c>
      <c r="AP349" s="7">
        <f t="shared" si="773"/>
        <v>0</v>
      </c>
      <c r="AQ349" s="7">
        <f t="shared" si="774"/>
        <v>0</v>
      </c>
      <c r="AR349" s="45"/>
      <c r="AS349" s="46"/>
      <c r="AT349" s="46"/>
    </row>
    <row r="350" spans="1:46" x14ac:dyDescent="0.4">
      <c r="A350" s="20">
        <f t="shared" si="758"/>
        <v>342</v>
      </c>
      <c r="C350" t="s">
        <v>85</v>
      </c>
      <c r="D350" t="s">
        <v>137</v>
      </c>
      <c r="E350" s="15">
        <f>'Form 1 WP'!AB20-Expenses!E351</f>
        <v>1362987</v>
      </c>
      <c r="F350" s="7">
        <v>101</v>
      </c>
      <c r="G350" s="45">
        <f>VLOOKUP($F350,AF!$B$43:$M$84,G$9)*$E350</f>
        <v>0</v>
      </c>
      <c r="H350" s="45">
        <f>VLOOKUP($F350,AF!$B$43:$M$84,H$9)*$E350</f>
        <v>0</v>
      </c>
      <c r="I350" s="45">
        <f>VLOOKUP($F350,AF!$B$43:$M$84,I$9)*$E350</f>
        <v>0</v>
      </c>
      <c r="J350" s="45">
        <f>VLOOKUP($F350,AF!$B$43:$M$84,J$9)*$E350</f>
        <v>0</v>
      </c>
      <c r="K350" s="7">
        <f t="shared" si="763"/>
        <v>1362987</v>
      </c>
      <c r="L350" s="45">
        <f t="shared" si="736"/>
        <v>0</v>
      </c>
      <c r="M350" s="46"/>
      <c r="N350" s="7">
        <v>206</v>
      </c>
      <c r="O350" s="7">
        <f>VLOOKUP($N350,AF!$B$43:$M$84,O$9)*$G350</f>
        <v>0</v>
      </c>
      <c r="P350" s="7">
        <f>VLOOKUP($N350,AF!$B$43:$M$84,P$9)*$G350</f>
        <v>0</v>
      </c>
      <c r="Q350" s="7">
        <f>VLOOKUP($N350,AF!$B$43:$M$84,Q$9)*$H350</f>
        <v>0</v>
      </c>
      <c r="R350" s="7">
        <f>VLOOKUP($N350,AF!$B$43:$M$84,R$9)*$H350</f>
        <v>0</v>
      </c>
      <c r="S350" s="7">
        <f>VLOOKUP($N350,AF!$B$43:$M$84,S$9)*$I350</f>
        <v>0</v>
      </c>
      <c r="T350" s="7">
        <f>VLOOKUP($N350,AF!$B$43:$M$84,T$9)*$I350</f>
        <v>0</v>
      </c>
      <c r="U350" s="7">
        <f>VLOOKUP($N350,AF!$B$43:$M$84,U$9)*$J350</f>
        <v>0</v>
      </c>
      <c r="V350" s="7">
        <f>VLOOKUP($N350,AF!$B$43:$M$84,V$9)*$J350</f>
        <v>0</v>
      </c>
      <c r="W350" s="7">
        <f t="shared" si="737"/>
        <v>1362987</v>
      </c>
      <c r="X350" s="46"/>
      <c r="Y350" s="7">
        <f t="shared" si="738"/>
        <v>0</v>
      </c>
      <c r="Z350" s="7">
        <f t="shared" si="739"/>
        <v>0</v>
      </c>
      <c r="AA350" s="7">
        <f t="shared" si="740"/>
        <v>1362987</v>
      </c>
      <c r="AB350" s="45">
        <f t="shared" si="741"/>
        <v>0</v>
      </c>
      <c r="AC350" s="46"/>
      <c r="AD350" s="45">
        <v>306</v>
      </c>
      <c r="AE350" s="7">
        <f>VLOOKUP($AD350,AF!$B$43:$M$84,AE$9)*$O350</f>
        <v>0</v>
      </c>
      <c r="AF350" s="7">
        <f>VLOOKUP($AD350,AF!$B$43:$M$84,AF$9)*$P350</f>
        <v>0</v>
      </c>
      <c r="AG350" s="7">
        <f>VLOOKUP($AD350,AF!$B$43:$M$84,AG$9)*$Q350</f>
        <v>0</v>
      </c>
      <c r="AH350" s="7">
        <f>VLOOKUP($AD350,AF!$B$43:$M$84,AH$9)*$R350</f>
        <v>0</v>
      </c>
      <c r="AI350" s="7">
        <f>VLOOKUP($AD350,AF!$B$43:$M$84,AI$9)*$S350</f>
        <v>0</v>
      </c>
      <c r="AJ350" s="7">
        <f>VLOOKUP($AD350,AF!$B$43:$M$84,AJ$9)*$T350</f>
        <v>0</v>
      </c>
      <c r="AK350" s="7">
        <f>VLOOKUP($AD350,AF!$B$43:$M$84,AK$9)*$U350</f>
        <v>0</v>
      </c>
      <c r="AL350" s="7">
        <f>VLOOKUP($AD350,AF!$B$43:$M$84,AL$9)*$V350</f>
        <v>0</v>
      </c>
      <c r="AM350" s="7">
        <f t="shared" si="742"/>
        <v>1362987</v>
      </c>
      <c r="AN350" s="46"/>
      <c r="AO350" s="7">
        <f t="shared" si="743"/>
        <v>0</v>
      </c>
      <c r="AP350" s="7">
        <f t="shared" si="744"/>
        <v>0</v>
      </c>
      <c r="AQ350" s="7">
        <f t="shared" si="745"/>
        <v>1362987</v>
      </c>
      <c r="AR350" s="45">
        <f t="shared" si="746"/>
        <v>0</v>
      </c>
      <c r="AS350" s="46"/>
      <c r="AT350" s="46"/>
    </row>
    <row r="351" spans="1:46" x14ac:dyDescent="0.4">
      <c r="A351" s="20">
        <f t="shared" si="758"/>
        <v>343</v>
      </c>
      <c r="C351" t="s">
        <v>715</v>
      </c>
      <c r="D351" t="s">
        <v>241</v>
      </c>
      <c r="E351" s="114"/>
      <c r="F351" s="45">
        <v>106</v>
      </c>
      <c r="G351" s="45">
        <f>VLOOKUP($F351,AF!$B$43:$M$84,G$9)*$E351</f>
        <v>0</v>
      </c>
      <c r="H351" s="45">
        <f>VLOOKUP($F351,AF!$B$43:$M$84,H$9)*$E351</f>
        <v>0</v>
      </c>
      <c r="I351" s="45">
        <f>VLOOKUP($F351,AF!$B$43:$M$84,I$9)*$E351</f>
        <v>0</v>
      </c>
      <c r="J351" s="45">
        <f>VLOOKUP($F351,AF!$B$43:$M$84,J$9)*$E351</f>
        <v>0</v>
      </c>
      <c r="K351" s="45">
        <f t="shared" si="763"/>
        <v>0</v>
      </c>
      <c r="L351" s="45">
        <f t="shared" si="736"/>
        <v>0</v>
      </c>
      <c r="M351" s="46"/>
      <c r="N351" s="45">
        <v>204</v>
      </c>
      <c r="O351" s="45">
        <f>VLOOKUP($N351,AF!$B$43:$M$84,O$9)*$G351</f>
        <v>0</v>
      </c>
      <c r="P351" s="45">
        <f>VLOOKUP($N351,AF!$B$43:$M$84,P$9)*$G351</f>
        <v>0</v>
      </c>
      <c r="Q351" s="45">
        <f>VLOOKUP($N351,AF!$B$43:$M$84,Q$9)*$H351</f>
        <v>0</v>
      </c>
      <c r="R351" s="45">
        <f>VLOOKUP($N351,AF!$B$43:$M$84,R$9)*$H351</f>
        <v>0</v>
      </c>
      <c r="S351" s="45">
        <f>VLOOKUP($N351,AF!$B$43:$M$84,S$9)*$I351</f>
        <v>0</v>
      </c>
      <c r="T351" s="45">
        <f>VLOOKUP($N351,AF!$B$43:$M$84,T$9)*$I351</f>
        <v>0</v>
      </c>
      <c r="U351" s="45">
        <f>VLOOKUP($N351,AF!$B$43:$M$84,U$9)*$J351</f>
        <v>0</v>
      </c>
      <c r="V351" s="45">
        <f>VLOOKUP($N351,AF!$B$43:$M$84,V$9)*$J351</f>
        <v>0</v>
      </c>
      <c r="W351" s="45">
        <f t="shared" si="737"/>
        <v>0</v>
      </c>
      <c r="X351" s="46"/>
      <c r="Y351" s="45">
        <f t="shared" si="738"/>
        <v>0</v>
      </c>
      <c r="Z351" s="45">
        <f t="shared" si="739"/>
        <v>0</v>
      </c>
      <c r="AA351" s="45">
        <f t="shared" si="740"/>
        <v>0</v>
      </c>
      <c r="AB351" s="45">
        <f t="shared" si="741"/>
        <v>0</v>
      </c>
      <c r="AC351" s="46"/>
      <c r="AD351" s="45">
        <v>306</v>
      </c>
      <c r="AE351" s="45">
        <f>VLOOKUP($AD351,AF!$B$43:$M$84,AE$9)*$O351</f>
        <v>0</v>
      </c>
      <c r="AF351" s="45">
        <f>VLOOKUP($AD351,AF!$B$43:$M$84,AF$9)*$P351</f>
        <v>0</v>
      </c>
      <c r="AG351" s="45">
        <f>VLOOKUP($AD351,AF!$B$43:$M$84,AG$9)*$Q351</f>
        <v>0</v>
      </c>
      <c r="AH351" s="45">
        <f>VLOOKUP($AD351,AF!$B$43:$M$84,AH$9)*$R351</f>
        <v>0</v>
      </c>
      <c r="AI351" s="45">
        <f>VLOOKUP($AD351,AF!$B$43:$M$84,AI$9)*$S351</f>
        <v>0</v>
      </c>
      <c r="AJ351" s="45">
        <f>VLOOKUP($AD351,AF!$B$43:$M$84,AJ$9)*$T351</f>
        <v>0</v>
      </c>
      <c r="AK351" s="45">
        <f>VLOOKUP($AD351,AF!$B$43:$M$84,AK$9)*$U351</f>
        <v>0</v>
      </c>
      <c r="AL351" s="45">
        <f>VLOOKUP($AD351,AF!$B$43:$M$84,AL$9)*$V351</f>
        <v>0</v>
      </c>
      <c r="AM351" s="45">
        <f t="shared" si="742"/>
        <v>0</v>
      </c>
      <c r="AN351" s="46"/>
      <c r="AO351" s="45">
        <f t="shared" si="743"/>
        <v>0</v>
      </c>
      <c r="AP351" s="45">
        <f t="shared" si="744"/>
        <v>0</v>
      </c>
      <c r="AQ351" s="45">
        <f t="shared" si="745"/>
        <v>0</v>
      </c>
      <c r="AR351" s="45">
        <f t="shared" si="746"/>
        <v>0</v>
      </c>
      <c r="AS351" s="46"/>
      <c r="AT351" s="46"/>
    </row>
    <row r="352" spans="1:46" x14ac:dyDescent="0.4">
      <c r="A352" s="20">
        <f t="shared" si="758"/>
        <v>344</v>
      </c>
      <c r="C352" t="s">
        <v>773</v>
      </c>
      <c r="D352" t="s">
        <v>841</v>
      </c>
      <c r="E352" s="15">
        <f>'Form 1 WP'!E18</f>
        <v>17043403</v>
      </c>
      <c r="F352" s="7">
        <v>100</v>
      </c>
      <c r="G352" s="114">
        <v>42922.559999999998</v>
      </c>
      <c r="H352" s="114">
        <v>21281.040000000001</v>
      </c>
      <c r="I352" s="114"/>
      <c r="J352" s="114"/>
      <c r="K352" s="114">
        <v>30709.920000000002</v>
      </c>
      <c r="L352" s="45"/>
      <c r="M352" s="46"/>
      <c r="N352" s="7">
        <v>204</v>
      </c>
      <c r="O352" s="45">
        <f>VLOOKUP($N352,AF!$B$43:$M$84,O$9)*$G352</f>
        <v>4292.2560000000003</v>
      </c>
      <c r="P352" s="45">
        <f>VLOOKUP($N352,AF!$B$43:$M$84,P$9)*$G352</f>
        <v>38630.303999999996</v>
      </c>
      <c r="Q352" s="45">
        <f>VLOOKUP($N352,AF!$B$43:$M$84,Q$9)*$H352</f>
        <v>21281.040000000001</v>
      </c>
      <c r="R352" s="45">
        <f>VLOOKUP($N352,AF!$B$43:$M$84,R$9)*$H352</f>
        <v>0</v>
      </c>
      <c r="S352" s="45">
        <f>VLOOKUP($N352,AF!$B$43:$M$84,S$9)*$I352</f>
        <v>0</v>
      </c>
      <c r="T352" s="45">
        <f>VLOOKUP($N352,AF!$B$43:$M$84,T$9)*$I352</f>
        <v>0</v>
      </c>
      <c r="U352" s="45">
        <f>VLOOKUP($N352,AF!$B$43:$M$84,U$9)*$J352</f>
        <v>0</v>
      </c>
      <c r="V352" s="45">
        <f>VLOOKUP($N352,AF!$B$43:$M$84,V$9)*$J352</f>
        <v>0</v>
      </c>
      <c r="W352" s="45">
        <f t="shared" ref="W352:W353" si="775">E352-SUM(O352:V352)</f>
        <v>16979199.399999999</v>
      </c>
      <c r="X352" s="46"/>
      <c r="Y352" s="45">
        <f t="shared" ref="Y352:Y353" si="776">+O352+Q352+S352+U352</f>
        <v>25573.296000000002</v>
      </c>
      <c r="Z352" s="45">
        <f t="shared" ref="Z352:Z353" si="777">+P352+R352+T352+V352</f>
        <v>38630.303999999996</v>
      </c>
      <c r="AA352" s="45">
        <f t="shared" ref="AA352:AA353" si="778">+Z352+Y352+W352</f>
        <v>17043403</v>
      </c>
      <c r="AB352" s="45"/>
      <c r="AC352" s="46"/>
      <c r="AD352" s="45">
        <v>306</v>
      </c>
      <c r="AE352" s="45">
        <f>VLOOKUP($AD352,AF!$B$43:$M$84,AE$9)*$O352</f>
        <v>3412.3817299655307</v>
      </c>
      <c r="AF352" s="45">
        <f>VLOOKUP($AD352,AF!$B$43:$M$84,AF$9)*$P352</f>
        <v>6140.4699994541597</v>
      </c>
      <c r="AG352" s="45">
        <f>VLOOKUP($AD352,AF!$B$43:$M$84,AG$9)*$Q352</f>
        <v>12696.115204703057</v>
      </c>
      <c r="AH352" s="45">
        <f>VLOOKUP($AD352,AF!$B$43:$M$84,AH$9)*$R352</f>
        <v>0</v>
      </c>
      <c r="AI352" s="45">
        <f>VLOOKUP($AD352,AF!$B$43:$M$84,AI$9)*$S352</f>
        <v>0</v>
      </c>
      <c r="AJ352" s="45">
        <f>VLOOKUP($AD352,AF!$B$43:$M$84,AJ$9)*$T352</f>
        <v>0</v>
      </c>
      <c r="AK352" s="45">
        <f>VLOOKUP($AD352,AF!$B$43:$M$84,AK$9)*$U352</f>
        <v>0</v>
      </c>
      <c r="AL352" s="45">
        <f>VLOOKUP($AD352,AF!$B$43:$M$84,AL$9)*$V352</f>
        <v>0</v>
      </c>
      <c r="AM352" s="45">
        <f t="shared" ref="AM352:AM353" si="779">E352-SUM(AE352:AL352)</f>
        <v>17021154.033065878</v>
      </c>
      <c r="AN352" s="46"/>
      <c r="AO352" s="45">
        <f t="shared" ref="AO352:AO353" si="780">+AE352+AG352+AI352+AK352</f>
        <v>16108.496934668588</v>
      </c>
      <c r="AP352" s="45">
        <f t="shared" ref="AP352:AP353" si="781">+AF352+AH352+AJ352+AL352</f>
        <v>6140.4699994541597</v>
      </c>
      <c r="AQ352" s="45">
        <f t="shared" ref="AQ352:AQ353" si="782">+AP352+AO352+AM352</f>
        <v>17043403</v>
      </c>
      <c r="AR352" s="45">
        <f t="shared" si="746"/>
        <v>0</v>
      </c>
      <c r="AS352" s="46"/>
      <c r="AT352" s="46"/>
    </row>
    <row r="353" spans="1:46" x14ac:dyDescent="0.4">
      <c r="A353" s="20">
        <f t="shared" si="758"/>
        <v>345</v>
      </c>
      <c r="C353" t="s">
        <v>774</v>
      </c>
      <c r="D353" t="s">
        <v>842</v>
      </c>
      <c r="E353" s="55">
        <f>'Form 1 WP'!E19*-1</f>
        <v>-28453</v>
      </c>
      <c r="F353" s="7">
        <v>100</v>
      </c>
      <c r="G353" s="114"/>
      <c r="H353" s="114"/>
      <c r="I353" s="114">
        <v>-28453.08</v>
      </c>
      <c r="J353" s="114"/>
      <c r="K353" s="114"/>
      <c r="L353" s="45"/>
      <c r="M353" s="46"/>
      <c r="N353" s="7">
        <v>204</v>
      </c>
      <c r="O353" s="115">
        <f>VLOOKUP($N353,AF!$B$43:$M$84,O$9)*$G353</f>
        <v>0</v>
      </c>
      <c r="P353" s="115">
        <f>VLOOKUP($N353,AF!$B$43:$M$84,P$9)*$G353</f>
        <v>0</v>
      </c>
      <c r="Q353" s="115">
        <f>VLOOKUP($N353,AF!$B$43:$M$84,Q$9)*$H353</f>
        <v>0</v>
      </c>
      <c r="R353" s="115">
        <f>VLOOKUP($N353,AF!$B$43:$M$84,R$9)*$H353</f>
        <v>0</v>
      </c>
      <c r="S353" s="115">
        <f>VLOOKUP($N353,AF!$B$43:$M$84,S$9)*$I353</f>
        <v>-28453.08</v>
      </c>
      <c r="T353" s="115">
        <f>VLOOKUP($N353,AF!$B$43:$M$84,T$9)*$I353</f>
        <v>0</v>
      </c>
      <c r="U353" s="115">
        <f>VLOOKUP($N353,AF!$B$43:$M$84,U$9)*$J353</f>
        <v>0</v>
      </c>
      <c r="V353" s="115">
        <f>VLOOKUP($N353,AF!$B$43:$M$84,V$9)*$J353</f>
        <v>0</v>
      </c>
      <c r="W353" s="115">
        <f t="shared" si="775"/>
        <v>8.000000000174623E-2</v>
      </c>
      <c r="X353" s="46"/>
      <c r="Y353" s="115">
        <f t="shared" si="776"/>
        <v>-28453.08</v>
      </c>
      <c r="Z353" s="115">
        <f t="shared" si="777"/>
        <v>0</v>
      </c>
      <c r="AA353" s="115">
        <f t="shared" si="778"/>
        <v>-28453</v>
      </c>
      <c r="AB353" s="45"/>
      <c r="AC353" s="46"/>
      <c r="AD353" s="45">
        <v>306</v>
      </c>
      <c r="AE353" s="115">
        <f>VLOOKUP($AD353,AF!$B$43:$M$84,AE$9)*$O353</f>
        <v>0</v>
      </c>
      <c r="AF353" s="115">
        <f>VLOOKUP($AD353,AF!$B$43:$M$84,AF$9)*$P353</f>
        <v>0</v>
      </c>
      <c r="AG353" s="115">
        <f>VLOOKUP($AD353,AF!$B$43:$M$84,AG$9)*$Q353</f>
        <v>0</v>
      </c>
      <c r="AH353" s="115">
        <f>VLOOKUP($AD353,AF!$B$43:$M$84,AH$9)*$R353</f>
        <v>0</v>
      </c>
      <c r="AI353" s="115">
        <f>VLOOKUP($AD353,AF!$B$43:$M$84,AI$9)*$S353</f>
        <v>-8237.0712764615128</v>
      </c>
      <c r="AJ353" s="115">
        <f>VLOOKUP($AD353,AF!$B$43:$M$84,AJ$9)*$T353</f>
        <v>0</v>
      </c>
      <c r="AK353" s="115">
        <f>VLOOKUP($AD353,AF!$B$43:$M$84,AK$9)*$U353</f>
        <v>0</v>
      </c>
      <c r="AL353" s="115">
        <f>VLOOKUP($AD353,AF!$B$43:$M$84,AL$9)*$V353</f>
        <v>0</v>
      </c>
      <c r="AM353" s="115">
        <f t="shared" si="779"/>
        <v>-20215.928723538487</v>
      </c>
      <c r="AN353" s="46"/>
      <c r="AO353" s="115">
        <f t="shared" si="780"/>
        <v>-8237.0712764615128</v>
      </c>
      <c r="AP353" s="115">
        <f t="shared" si="781"/>
        <v>0</v>
      </c>
      <c r="AQ353" s="115">
        <f t="shared" si="782"/>
        <v>-28453</v>
      </c>
      <c r="AR353" s="45">
        <f t="shared" si="746"/>
        <v>0</v>
      </c>
      <c r="AS353" s="46"/>
      <c r="AT353" s="46"/>
    </row>
    <row r="354" spans="1:46" x14ac:dyDescent="0.4">
      <c r="A354" s="20">
        <f t="shared" si="758"/>
        <v>346</v>
      </c>
      <c r="C354" t="s">
        <v>0</v>
      </c>
      <c r="E354" s="7">
        <f>SUM(E336:E353)</f>
        <v>61503117</v>
      </c>
      <c r="F354" s="7"/>
      <c r="G354" s="7">
        <f>SUM(G336:G353)</f>
        <v>439003.86707838479</v>
      </c>
      <c r="H354" s="7">
        <f>SUM(H336:H353)</f>
        <v>730013.72270783852</v>
      </c>
      <c r="I354" s="7">
        <f>SUM(I336:I353)</f>
        <v>2356362.7487410926</v>
      </c>
      <c r="J354" s="7">
        <f>SUM(J336:J353)</f>
        <v>0</v>
      </c>
      <c r="K354" s="7">
        <f>SUM(K336:K353)</f>
        <v>41029247.101472683</v>
      </c>
      <c r="L354" s="45">
        <f t="shared" si="736"/>
        <v>16948489.560000002</v>
      </c>
      <c r="M354" s="46"/>
      <c r="N354" s="7"/>
      <c r="O354" s="7">
        <f t="shared" ref="O354:W354" si="783">SUM(O336:O353)</f>
        <v>76129.22854482368</v>
      </c>
      <c r="P354" s="7">
        <f t="shared" si="783"/>
        <v>362874.63853356114</v>
      </c>
      <c r="Q354" s="7">
        <f t="shared" si="783"/>
        <v>730013.72270783852</v>
      </c>
      <c r="R354" s="7">
        <f t="shared" si="783"/>
        <v>0</v>
      </c>
      <c r="S354" s="7">
        <f t="shared" si="783"/>
        <v>2356362.7487410926</v>
      </c>
      <c r="T354" s="7">
        <f t="shared" si="783"/>
        <v>0</v>
      </c>
      <c r="U354" s="7">
        <f t="shared" si="783"/>
        <v>0</v>
      </c>
      <c r="V354" s="7">
        <f t="shared" si="783"/>
        <v>0</v>
      </c>
      <c r="W354" s="7">
        <f t="shared" si="783"/>
        <v>57977736.661472678</v>
      </c>
      <c r="X354" s="46"/>
      <c r="Y354" s="7">
        <f>SUM(Y336:Y353)</f>
        <v>3162505.6999937547</v>
      </c>
      <c r="Z354" s="7">
        <f>SUM(Z336:Z353)</f>
        <v>362874.63853356114</v>
      </c>
      <c r="AA354" s="7">
        <f>SUM(AA336:AA353)</f>
        <v>61503117</v>
      </c>
      <c r="AB354" s="45">
        <f t="shared" si="741"/>
        <v>0</v>
      </c>
      <c r="AC354" s="46"/>
      <c r="AD354" s="7"/>
      <c r="AE354" s="7">
        <f t="shared" ref="AE354:AM354" si="784">SUM(AE336:AE353)</f>
        <v>54934.060673342661</v>
      </c>
      <c r="AF354" s="7">
        <f t="shared" si="784"/>
        <v>50251.376942748204</v>
      </c>
      <c r="AG354" s="7">
        <f t="shared" si="784"/>
        <v>441707.72497631604</v>
      </c>
      <c r="AH354" s="7">
        <f t="shared" si="784"/>
        <v>0</v>
      </c>
      <c r="AI354" s="7">
        <f t="shared" si="784"/>
        <v>639060.75706313178</v>
      </c>
      <c r="AJ354" s="7">
        <f t="shared" si="784"/>
        <v>0</v>
      </c>
      <c r="AK354" s="7">
        <f t="shared" si="784"/>
        <v>0</v>
      </c>
      <c r="AL354" s="7">
        <f t="shared" si="784"/>
        <v>0</v>
      </c>
      <c r="AM354" s="7">
        <f t="shared" si="784"/>
        <v>60317163.080344468</v>
      </c>
      <c r="AN354" s="46"/>
      <c r="AO354" s="7">
        <f>SUM(AO336:AO353)</f>
        <v>1135702.5427127907</v>
      </c>
      <c r="AP354" s="7">
        <f>SUM(AP336:AP353)</f>
        <v>50251.376942748204</v>
      </c>
      <c r="AQ354" s="7">
        <f>SUM(AQ336:AQ353)</f>
        <v>61503117</v>
      </c>
      <c r="AR354" s="45">
        <f t="shared" si="746"/>
        <v>0</v>
      </c>
      <c r="AS354" s="46"/>
      <c r="AT354" s="46"/>
    </row>
    <row r="355" spans="1:46" x14ac:dyDescent="0.4">
      <c r="A355" s="20">
        <f t="shared" si="758"/>
        <v>347</v>
      </c>
      <c r="E355" s="7"/>
      <c r="F355" s="7"/>
      <c r="G355" s="7"/>
      <c r="H355" s="7"/>
      <c r="I355" s="7"/>
      <c r="J355" s="7"/>
      <c r="K355" s="7"/>
      <c r="L355" s="45"/>
      <c r="M355" s="46"/>
      <c r="N355" s="7"/>
      <c r="O355" s="7"/>
      <c r="P355" s="7"/>
      <c r="Q355" s="7"/>
      <c r="R355" s="7"/>
      <c r="S355" s="7"/>
      <c r="T355" s="7"/>
      <c r="U355" s="7"/>
      <c r="V355" s="7"/>
      <c r="W355" s="7"/>
      <c r="X355" s="46"/>
      <c r="Y355" s="7"/>
      <c r="Z355" s="7"/>
      <c r="AA355" s="7"/>
      <c r="AB355" s="45"/>
      <c r="AC355" s="46"/>
      <c r="AD355" s="7"/>
      <c r="AE355" s="7"/>
      <c r="AF355" s="7"/>
      <c r="AG355" s="7"/>
      <c r="AH355" s="7"/>
      <c r="AI355" s="7"/>
      <c r="AJ355" s="7"/>
      <c r="AK355" s="7"/>
      <c r="AL355" s="7"/>
      <c r="AM355" s="7"/>
      <c r="AN355" s="46"/>
      <c r="AO355" s="7"/>
      <c r="AP355" s="7"/>
      <c r="AQ355" s="7"/>
      <c r="AR355" s="45"/>
      <c r="AS355" s="46"/>
      <c r="AT355" s="46"/>
    </row>
    <row r="356" spans="1:46" x14ac:dyDescent="0.4">
      <c r="A356" s="20">
        <f t="shared" si="758"/>
        <v>348</v>
      </c>
      <c r="B356" s="199" t="s">
        <v>1772</v>
      </c>
      <c r="C356" s="199"/>
      <c r="D356" s="46"/>
      <c r="E356" s="7"/>
      <c r="F356" s="7"/>
      <c r="G356" s="7"/>
      <c r="H356" s="7"/>
      <c r="I356" s="7"/>
      <c r="J356" s="7"/>
      <c r="K356" s="7"/>
      <c r="L356" s="45"/>
      <c r="M356" s="46"/>
      <c r="N356" s="7"/>
      <c r="O356" s="7"/>
      <c r="P356" s="7"/>
      <c r="Q356" s="7"/>
      <c r="R356" s="7"/>
      <c r="S356" s="7"/>
      <c r="T356" s="7"/>
      <c r="U356" s="7"/>
      <c r="V356" s="7"/>
      <c r="W356" s="7"/>
      <c r="X356" s="46"/>
      <c r="Y356" s="7"/>
      <c r="Z356" s="7"/>
      <c r="AA356" s="7"/>
      <c r="AB356" s="45"/>
      <c r="AC356" s="46"/>
      <c r="AD356" s="7"/>
      <c r="AE356" s="7"/>
      <c r="AF356" s="7"/>
      <c r="AG356" s="7"/>
      <c r="AH356" s="7"/>
      <c r="AI356" s="7"/>
      <c r="AJ356" s="7"/>
      <c r="AK356" s="7"/>
      <c r="AL356" s="7"/>
      <c r="AM356" s="7"/>
      <c r="AN356" s="46"/>
      <c r="AO356" s="7"/>
      <c r="AP356" s="7"/>
      <c r="AQ356" s="7"/>
      <c r="AR356" s="45"/>
      <c r="AS356" s="46"/>
      <c r="AT356" s="46"/>
    </row>
    <row r="357" spans="1:46" x14ac:dyDescent="0.4">
      <c r="A357" s="20">
        <f t="shared" si="758"/>
        <v>349</v>
      </c>
      <c r="B357" s="46"/>
      <c r="C357" s="46" t="s">
        <v>1773</v>
      </c>
      <c r="D357" s="46" t="s">
        <v>1774</v>
      </c>
      <c r="E357" s="7">
        <f>'Form 1 WP'!E28</f>
        <v>0</v>
      </c>
      <c r="F357" s="7">
        <v>101</v>
      </c>
      <c r="G357" s="195">
        <f>VLOOKUP($F357,AF!$B$43:$M$84,G$9)*$E357</f>
        <v>0</v>
      </c>
      <c r="H357" s="195">
        <f>VLOOKUP($F357,AF!$B$43:$M$84,H$9)*$E357</f>
        <v>0</v>
      </c>
      <c r="I357" s="195">
        <f>VLOOKUP($F357,AF!$B$43:$M$84,I$9)*$E357</f>
        <v>0</v>
      </c>
      <c r="J357" s="195">
        <f>VLOOKUP($F357,AF!$B$43:$M$84,J$9)*$E357</f>
        <v>0</v>
      </c>
      <c r="K357" s="1">
        <f>VLOOKUP($F357,AF!$B$43:$M$84,K$9)*$E357</f>
        <v>0</v>
      </c>
      <c r="L357" s="45">
        <f t="shared" ref="L357:L360" si="785">$E357-SUM(G357:K357)</f>
        <v>0</v>
      </c>
      <c r="N357" s="7">
        <v>206</v>
      </c>
      <c r="O357" s="1">
        <f>VLOOKUP($N357,AF!$B$43:$M$84,O$9)*$G357</f>
        <v>0</v>
      </c>
      <c r="P357" s="1">
        <f>VLOOKUP($N357,AF!$B$43:$M$84,P$9)*$G357</f>
        <v>0</v>
      </c>
      <c r="Q357" s="1">
        <f>VLOOKUP($N357,AF!$B$43:$M$84,Q$9)*$H357</f>
        <v>0</v>
      </c>
      <c r="R357" s="1">
        <f>VLOOKUP($N357,AF!$B$43:$M$84,R$9)*$H357</f>
        <v>0</v>
      </c>
      <c r="S357" s="1">
        <f>VLOOKUP($N357,AF!$B$43:$M$84,S$9)*$I357</f>
        <v>0</v>
      </c>
      <c r="T357" s="1">
        <f>VLOOKUP($N357,AF!$B$43:$M$84,T$9)*$I357</f>
        <v>0</v>
      </c>
      <c r="U357" s="1">
        <f>VLOOKUP($N357,AF!$B$43:$M$84,U$9)*$J357</f>
        <v>0</v>
      </c>
      <c r="V357" s="1">
        <f>VLOOKUP($N357,AF!$B$43:$M$84,V$9)*$J357</f>
        <v>0</v>
      </c>
      <c r="W357" s="1">
        <f t="shared" ref="W357:W360" si="786">E357-SUM(O357:V357)</f>
        <v>0</v>
      </c>
      <c r="Y357" s="1">
        <f t="shared" ref="Y357:Y360" si="787">+O357+Q357+S357+U357</f>
        <v>0</v>
      </c>
      <c r="Z357" s="1">
        <f t="shared" ref="Z357:Z360" si="788">+P357+R357+T357+V357</f>
        <v>0</v>
      </c>
      <c r="AA357" s="1">
        <f t="shared" ref="AA357:AA360" si="789">+Z357+Y357+W357</f>
        <v>0</v>
      </c>
      <c r="AB357" s="45">
        <f t="shared" ref="AB357:AB360" si="790">$E357-AA357</f>
        <v>0</v>
      </c>
      <c r="AD357" s="45">
        <v>306</v>
      </c>
      <c r="AE357" s="1">
        <f>VLOOKUP($AD357,AF!$B$43:$M$84,AE$9)*$O357</f>
        <v>0</v>
      </c>
      <c r="AF357" s="1">
        <f>VLOOKUP($AD357,AF!$B$43:$M$84,AF$9)*$P357</f>
        <v>0</v>
      </c>
      <c r="AG357" s="1">
        <f>VLOOKUP($AD357,AF!$B$43:$M$84,AG$9)*$Q357</f>
        <v>0</v>
      </c>
      <c r="AH357" s="1">
        <f>VLOOKUP($AD357,AF!$B$43:$M$84,AH$9)*$R357</f>
        <v>0</v>
      </c>
      <c r="AI357" s="1">
        <f>VLOOKUP($AD357,AF!$B$43:$M$84,AI$9)*$S357</f>
        <v>0</v>
      </c>
      <c r="AJ357" s="1">
        <f>VLOOKUP($AD357,AF!$B$43:$M$84,AJ$9)*$T357</f>
        <v>0</v>
      </c>
      <c r="AK357" s="1">
        <f>VLOOKUP($AD357,AF!$B$43:$M$84,AK$9)*$U357</f>
        <v>0</v>
      </c>
      <c r="AL357" s="1">
        <f>VLOOKUP($AD357,AF!$B$43:$M$84,AL$9)*$V357</f>
        <v>0</v>
      </c>
      <c r="AM357" s="1">
        <f t="shared" ref="AM357:AM360" si="791">E357-SUM(AE357:AL357)</f>
        <v>0</v>
      </c>
      <c r="AO357" s="1">
        <f t="shared" ref="AO357:AO360" si="792">+AE357+AG357+AI357+AK357</f>
        <v>0</v>
      </c>
      <c r="AP357" s="1">
        <f t="shared" ref="AP357:AP360" si="793">+AF357+AH357+AJ357+AL357</f>
        <v>0</v>
      </c>
      <c r="AQ357" s="1">
        <f t="shared" ref="AQ357:AQ360" si="794">+AP357+AO357+AM357</f>
        <v>0</v>
      </c>
      <c r="AR357" s="45"/>
      <c r="AS357" s="46"/>
      <c r="AT357" s="46"/>
    </row>
    <row r="358" spans="1:46" x14ac:dyDescent="0.4">
      <c r="A358" s="20">
        <f t="shared" si="758"/>
        <v>350</v>
      </c>
      <c r="B358" s="46"/>
      <c r="C358" s="46" t="s">
        <v>1775</v>
      </c>
      <c r="D358" s="46" t="s">
        <v>1776</v>
      </c>
      <c r="E358" s="7">
        <f>'Form 1 WP'!E29</f>
        <v>0</v>
      </c>
      <c r="F358" s="7">
        <v>101</v>
      </c>
      <c r="G358" s="195">
        <f>VLOOKUP($F358,AF!$B$43:$M$84,G$9)*$E358</f>
        <v>0</v>
      </c>
      <c r="H358" s="195">
        <f>VLOOKUP($F358,AF!$B$43:$M$84,H$9)*$E358</f>
        <v>0</v>
      </c>
      <c r="I358" s="195">
        <f>VLOOKUP($F358,AF!$B$43:$M$84,I$9)*$E358</f>
        <v>0</v>
      </c>
      <c r="J358" s="195">
        <f>VLOOKUP($F358,AF!$B$43:$M$84,J$9)*$E358</f>
        <v>0</v>
      </c>
      <c r="K358" s="1">
        <f>VLOOKUP($F358,AF!$B$43:$M$84,K$9)*$E358</f>
        <v>0</v>
      </c>
      <c r="L358" s="45">
        <f t="shared" si="785"/>
        <v>0</v>
      </c>
      <c r="N358" s="7">
        <v>206</v>
      </c>
      <c r="O358" s="1">
        <f>VLOOKUP($N358,AF!$B$43:$M$84,O$9)*$G358</f>
        <v>0</v>
      </c>
      <c r="P358" s="1">
        <f>VLOOKUP($N358,AF!$B$43:$M$84,P$9)*$G358</f>
        <v>0</v>
      </c>
      <c r="Q358" s="1">
        <f>VLOOKUP($N358,AF!$B$43:$M$84,Q$9)*$H358</f>
        <v>0</v>
      </c>
      <c r="R358" s="1">
        <f>VLOOKUP($N358,AF!$B$43:$M$84,R$9)*$H358</f>
        <v>0</v>
      </c>
      <c r="S358" s="1">
        <f>VLOOKUP($N358,AF!$B$43:$M$84,S$9)*$I358</f>
        <v>0</v>
      </c>
      <c r="T358" s="1">
        <f>VLOOKUP($N358,AF!$B$43:$M$84,T$9)*$I358</f>
        <v>0</v>
      </c>
      <c r="U358" s="1">
        <f>VLOOKUP($N358,AF!$B$43:$M$84,U$9)*$J358</f>
        <v>0</v>
      </c>
      <c r="V358" s="1">
        <f>VLOOKUP($N358,AF!$B$43:$M$84,V$9)*$J358</f>
        <v>0</v>
      </c>
      <c r="W358" s="1">
        <f t="shared" si="786"/>
        <v>0</v>
      </c>
      <c r="Y358" s="1">
        <f t="shared" si="787"/>
        <v>0</v>
      </c>
      <c r="Z358" s="1">
        <f t="shared" si="788"/>
        <v>0</v>
      </c>
      <c r="AA358" s="1">
        <f t="shared" si="789"/>
        <v>0</v>
      </c>
      <c r="AB358" s="45">
        <f t="shared" si="790"/>
        <v>0</v>
      </c>
      <c r="AD358" s="45">
        <v>306</v>
      </c>
      <c r="AE358" s="1">
        <f>VLOOKUP($AD358,AF!$B$43:$M$84,AE$9)*$O358</f>
        <v>0</v>
      </c>
      <c r="AF358" s="1">
        <f>VLOOKUP($AD358,AF!$B$43:$M$84,AF$9)*$P358</f>
        <v>0</v>
      </c>
      <c r="AG358" s="1">
        <f>VLOOKUP($AD358,AF!$B$43:$M$84,AG$9)*$Q358</f>
        <v>0</v>
      </c>
      <c r="AH358" s="1">
        <f>VLOOKUP($AD358,AF!$B$43:$M$84,AH$9)*$R358</f>
        <v>0</v>
      </c>
      <c r="AI358" s="1">
        <f>VLOOKUP($AD358,AF!$B$43:$M$84,AI$9)*$S358</f>
        <v>0</v>
      </c>
      <c r="AJ358" s="1">
        <f>VLOOKUP($AD358,AF!$B$43:$M$84,AJ$9)*$T358</f>
        <v>0</v>
      </c>
      <c r="AK358" s="1">
        <f>VLOOKUP($AD358,AF!$B$43:$M$84,AK$9)*$U358</f>
        <v>0</v>
      </c>
      <c r="AL358" s="1">
        <f>VLOOKUP($AD358,AF!$B$43:$M$84,AL$9)*$V358</f>
        <v>0</v>
      </c>
      <c r="AM358" s="1">
        <f t="shared" si="791"/>
        <v>0</v>
      </c>
      <c r="AO358" s="1">
        <f t="shared" si="792"/>
        <v>0</v>
      </c>
      <c r="AP358" s="1">
        <f t="shared" si="793"/>
        <v>0</v>
      </c>
      <c r="AQ358" s="1">
        <f t="shared" si="794"/>
        <v>0</v>
      </c>
      <c r="AR358" s="45"/>
      <c r="AS358" s="46"/>
      <c r="AT358" s="46"/>
    </row>
    <row r="359" spans="1:46" x14ac:dyDescent="0.4">
      <c r="A359" s="20">
        <f t="shared" si="758"/>
        <v>351</v>
      </c>
      <c r="B359" s="46"/>
      <c r="C359" s="46" t="s">
        <v>1777</v>
      </c>
      <c r="D359" s="46" t="s">
        <v>1778</v>
      </c>
      <c r="E359" s="7">
        <f>'Form 1 WP'!E31</f>
        <v>0</v>
      </c>
      <c r="F359" s="7">
        <v>101</v>
      </c>
      <c r="G359" s="195">
        <f>VLOOKUP($F359,AF!$B$43:$M$84,G$9)*$E359</f>
        <v>0</v>
      </c>
      <c r="H359" s="195">
        <f>VLOOKUP($F359,AF!$B$43:$M$84,H$9)*$E359</f>
        <v>0</v>
      </c>
      <c r="I359" s="195">
        <f>VLOOKUP($F359,AF!$B$43:$M$84,I$9)*$E359</f>
        <v>0</v>
      </c>
      <c r="J359" s="195">
        <f>VLOOKUP($F359,AF!$B$43:$M$84,J$9)*$E359</f>
        <v>0</v>
      </c>
      <c r="K359" s="1">
        <f>VLOOKUP($F359,AF!$B$43:$M$84,K$9)*$E359</f>
        <v>0</v>
      </c>
      <c r="L359" s="45">
        <f t="shared" ref="L359" si="795">$E359-SUM(G359:K359)</f>
        <v>0</v>
      </c>
      <c r="N359" s="7">
        <v>206</v>
      </c>
      <c r="O359" s="1">
        <f>VLOOKUP($N359,AF!$B$43:$M$84,O$9)*$G359</f>
        <v>0</v>
      </c>
      <c r="P359" s="1">
        <f>VLOOKUP($N359,AF!$B$43:$M$84,P$9)*$G359</f>
        <v>0</v>
      </c>
      <c r="Q359" s="1">
        <f>VLOOKUP($N359,AF!$B$43:$M$84,Q$9)*$H359</f>
        <v>0</v>
      </c>
      <c r="R359" s="1">
        <f>VLOOKUP($N359,AF!$B$43:$M$84,R$9)*$H359</f>
        <v>0</v>
      </c>
      <c r="S359" s="1">
        <f>VLOOKUP($N359,AF!$B$43:$M$84,S$9)*$I359</f>
        <v>0</v>
      </c>
      <c r="T359" s="1">
        <f>VLOOKUP($N359,AF!$B$43:$M$84,T$9)*$I359</f>
        <v>0</v>
      </c>
      <c r="U359" s="1">
        <f>VLOOKUP($N359,AF!$B$43:$M$84,U$9)*$J359</f>
        <v>0</v>
      </c>
      <c r="V359" s="1">
        <f>VLOOKUP($N359,AF!$B$43:$M$84,V$9)*$J359</f>
        <v>0</v>
      </c>
      <c r="W359" s="1">
        <f t="shared" ref="W359" si="796">E359-SUM(O359:V359)</f>
        <v>0</v>
      </c>
      <c r="Y359" s="1">
        <f t="shared" ref="Y359" si="797">+O359+Q359+S359+U359</f>
        <v>0</v>
      </c>
      <c r="Z359" s="1">
        <f t="shared" ref="Z359" si="798">+P359+R359+T359+V359</f>
        <v>0</v>
      </c>
      <c r="AA359" s="1">
        <f t="shared" ref="AA359" si="799">+Z359+Y359+W359</f>
        <v>0</v>
      </c>
      <c r="AB359" s="45">
        <f t="shared" ref="AB359" si="800">$E359-AA359</f>
        <v>0</v>
      </c>
      <c r="AD359" s="45">
        <v>306</v>
      </c>
      <c r="AE359" s="1">
        <f>VLOOKUP($AD359,AF!$B$43:$M$84,AE$9)*$O359</f>
        <v>0</v>
      </c>
      <c r="AF359" s="1">
        <f>VLOOKUP($AD359,AF!$B$43:$M$84,AF$9)*$P359</f>
        <v>0</v>
      </c>
      <c r="AG359" s="1">
        <f>VLOOKUP($AD359,AF!$B$43:$M$84,AG$9)*$Q359</f>
        <v>0</v>
      </c>
      <c r="AH359" s="1">
        <f>VLOOKUP($AD359,AF!$B$43:$M$84,AH$9)*$R359</f>
        <v>0</v>
      </c>
      <c r="AI359" s="1">
        <f>VLOOKUP($AD359,AF!$B$43:$M$84,AI$9)*$S359</f>
        <v>0</v>
      </c>
      <c r="AJ359" s="1">
        <f>VLOOKUP($AD359,AF!$B$43:$M$84,AJ$9)*$T359</f>
        <v>0</v>
      </c>
      <c r="AK359" s="1">
        <f>VLOOKUP($AD359,AF!$B$43:$M$84,AK$9)*$U359</f>
        <v>0</v>
      </c>
      <c r="AL359" s="1">
        <f>VLOOKUP($AD359,AF!$B$43:$M$84,AL$9)*$V359</f>
        <v>0</v>
      </c>
      <c r="AM359" s="1">
        <f t="shared" ref="AM359" si="801">E359-SUM(AE359:AL359)</f>
        <v>0</v>
      </c>
      <c r="AO359" s="1">
        <f t="shared" ref="AO359" si="802">+AE359+AG359+AI359+AK359</f>
        <v>0</v>
      </c>
      <c r="AP359" s="1">
        <f t="shared" ref="AP359" si="803">+AF359+AH359+AJ359+AL359</f>
        <v>0</v>
      </c>
      <c r="AQ359" s="1">
        <f t="shared" ref="AQ359" si="804">+AP359+AO359+AM359</f>
        <v>0</v>
      </c>
      <c r="AR359" s="45"/>
      <c r="AS359" s="46"/>
      <c r="AT359" s="46"/>
    </row>
    <row r="360" spans="1:46" x14ac:dyDescent="0.4">
      <c r="A360" s="20">
        <f t="shared" si="758"/>
        <v>352</v>
      </c>
      <c r="B360" s="46"/>
      <c r="C360" s="46" t="s">
        <v>1779</v>
      </c>
      <c r="D360" s="46" t="s">
        <v>1780</v>
      </c>
      <c r="E360" s="7">
        <f>'Form 1 WP'!E32</f>
        <v>0</v>
      </c>
      <c r="F360" s="7">
        <v>101</v>
      </c>
      <c r="G360" s="195">
        <f>VLOOKUP($F360,AF!$B$43:$M$84,G$9)*$E360</f>
        <v>0</v>
      </c>
      <c r="H360" s="195">
        <f>VLOOKUP($F360,AF!$B$43:$M$84,H$9)*$E360</f>
        <v>0</v>
      </c>
      <c r="I360" s="195">
        <f>VLOOKUP($F360,AF!$B$43:$M$84,I$9)*$E360</f>
        <v>0</v>
      </c>
      <c r="J360" s="195">
        <f>VLOOKUP($F360,AF!$B$43:$M$84,J$9)*$E360</f>
        <v>0</v>
      </c>
      <c r="K360" s="1">
        <f>VLOOKUP($F360,AF!$B$43:$M$84,K$9)*$E360</f>
        <v>0</v>
      </c>
      <c r="L360" s="45">
        <f t="shared" si="785"/>
        <v>0</v>
      </c>
      <c r="N360" s="7">
        <v>206</v>
      </c>
      <c r="O360" s="1">
        <f>VLOOKUP($N360,AF!$B$43:$M$84,O$9)*$G360</f>
        <v>0</v>
      </c>
      <c r="P360" s="1">
        <f>VLOOKUP($N360,AF!$B$43:$M$84,P$9)*$G360</f>
        <v>0</v>
      </c>
      <c r="Q360" s="1">
        <f>VLOOKUP($N360,AF!$B$43:$M$84,Q$9)*$H360</f>
        <v>0</v>
      </c>
      <c r="R360" s="1">
        <f>VLOOKUP($N360,AF!$B$43:$M$84,R$9)*$H360</f>
        <v>0</v>
      </c>
      <c r="S360" s="1">
        <f>VLOOKUP($N360,AF!$B$43:$M$84,S$9)*$I360</f>
        <v>0</v>
      </c>
      <c r="T360" s="1">
        <f>VLOOKUP($N360,AF!$B$43:$M$84,T$9)*$I360</f>
        <v>0</v>
      </c>
      <c r="U360" s="1">
        <f>VLOOKUP($N360,AF!$B$43:$M$84,U$9)*$J360</f>
        <v>0</v>
      </c>
      <c r="V360" s="1">
        <f>VLOOKUP($N360,AF!$B$43:$M$84,V$9)*$J360</f>
        <v>0</v>
      </c>
      <c r="W360" s="1">
        <f t="shared" si="786"/>
        <v>0</v>
      </c>
      <c r="Y360" s="1">
        <f t="shared" si="787"/>
        <v>0</v>
      </c>
      <c r="Z360" s="1">
        <f t="shared" si="788"/>
        <v>0</v>
      </c>
      <c r="AA360" s="1">
        <f t="shared" si="789"/>
        <v>0</v>
      </c>
      <c r="AB360" s="45">
        <f t="shared" si="790"/>
        <v>0</v>
      </c>
      <c r="AD360" s="45">
        <v>306</v>
      </c>
      <c r="AE360" s="1">
        <f>VLOOKUP($AD360,AF!$B$43:$M$84,AE$9)*$O360</f>
        <v>0</v>
      </c>
      <c r="AF360" s="1">
        <f>VLOOKUP($AD360,AF!$B$43:$M$84,AF$9)*$P360</f>
        <v>0</v>
      </c>
      <c r="AG360" s="1">
        <f>VLOOKUP($AD360,AF!$B$43:$M$84,AG$9)*$Q360</f>
        <v>0</v>
      </c>
      <c r="AH360" s="1">
        <f>VLOOKUP($AD360,AF!$B$43:$M$84,AH$9)*$R360</f>
        <v>0</v>
      </c>
      <c r="AI360" s="1">
        <f>VLOOKUP($AD360,AF!$B$43:$M$84,AI$9)*$S360</f>
        <v>0</v>
      </c>
      <c r="AJ360" s="1">
        <f>VLOOKUP($AD360,AF!$B$43:$M$84,AJ$9)*$T360</f>
        <v>0</v>
      </c>
      <c r="AK360" s="1">
        <f>VLOOKUP($AD360,AF!$B$43:$M$84,AK$9)*$U360</f>
        <v>0</v>
      </c>
      <c r="AL360" s="1">
        <f>VLOOKUP($AD360,AF!$B$43:$M$84,AL$9)*$V360</f>
        <v>0</v>
      </c>
      <c r="AM360" s="1">
        <f t="shared" si="791"/>
        <v>0</v>
      </c>
      <c r="AO360" s="1">
        <f t="shared" si="792"/>
        <v>0</v>
      </c>
      <c r="AP360" s="1">
        <f t="shared" si="793"/>
        <v>0</v>
      </c>
      <c r="AQ360" s="1">
        <f t="shared" si="794"/>
        <v>0</v>
      </c>
      <c r="AR360" s="45"/>
      <c r="AS360" s="46"/>
      <c r="AT360" s="46"/>
    </row>
    <row r="361" spans="1:46" x14ac:dyDescent="0.4">
      <c r="A361" s="20">
        <f t="shared" si="758"/>
        <v>353</v>
      </c>
      <c r="B361" s="46"/>
      <c r="C361" t="s">
        <v>0</v>
      </c>
      <c r="E361" s="113">
        <f>SUM(E357:E360)</f>
        <v>0</v>
      </c>
      <c r="F361" s="7"/>
      <c r="G361" s="200">
        <f t="shared" ref="G361:K361" si="805">SUM(G357:G360)</f>
        <v>0</v>
      </c>
      <c r="H361" s="200">
        <f t="shared" si="805"/>
        <v>0</v>
      </c>
      <c r="I361" s="200">
        <f t="shared" si="805"/>
        <v>0</v>
      </c>
      <c r="J361" s="200">
        <f t="shared" si="805"/>
        <v>0</v>
      </c>
      <c r="K361" s="200">
        <f t="shared" si="805"/>
        <v>0</v>
      </c>
      <c r="L361" s="45">
        <f t="shared" ref="L361" si="806">$E361-SUM(G361:K361)</f>
        <v>0</v>
      </c>
      <c r="N361" s="7"/>
      <c r="O361" s="200">
        <f t="shared" ref="O361:W361" si="807">SUM(O357:O360)</f>
        <v>0</v>
      </c>
      <c r="P361" s="200">
        <f t="shared" si="807"/>
        <v>0</v>
      </c>
      <c r="Q361" s="200">
        <f t="shared" si="807"/>
        <v>0</v>
      </c>
      <c r="R361" s="200">
        <f t="shared" si="807"/>
        <v>0</v>
      </c>
      <c r="S361" s="200">
        <f t="shared" si="807"/>
        <v>0</v>
      </c>
      <c r="T361" s="200">
        <f t="shared" si="807"/>
        <v>0</v>
      </c>
      <c r="U361" s="200">
        <f t="shared" si="807"/>
        <v>0</v>
      </c>
      <c r="V361" s="200">
        <f t="shared" si="807"/>
        <v>0</v>
      </c>
      <c r="W361" s="200">
        <f t="shared" si="807"/>
        <v>0</v>
      </c>
      <c r="X361" s="123"/>
      <c r="Y361" s="200">
        <f t="shared" ref="Y361:AA361" si="808">SUM(Y357:Y360)</f>
        <v>0</v>
      </c>
      <c r="Z361" s="200">
        <f t="shared" si="808"/>
        <v>0</v>
      </c>
      <c r="AA361" s="200">
        <f t="shared" si="808"/>
        <v>0</v>
      </c>
      <c r="AB361" s="45">
        <f t="shared" ref="AB361" si="809">$E361-AA361</f>
        <v>0</v>
      </c>
      <c r="AD361" s="7"/>
      <c r="AE361" s="200">
        <f t="shared" ref="AE361:AM361" si="810">SUM(AE357:AE360)</f>
        <v>0</v>
      </c>
      <c r="AF361" s="200">
        <f t="shared" si="810"/>
        <v>0</v>
      </c>
      <c r="AG361" s="200">
        <f t="shared" si="810"/>
        <v>0</v>
      </c>
      <c r="AH361" s="200">
        <f t="shared" si="810"/>
        <v>0</v>
      </c>
      <c r="AI361" s="200">
        <f t="shared" si="810"/>
        <v>0</v>
      </c>
      <c r="AJ361" s="200">
        <f t="shared" si="810"/>
        <v>0</v>
      </c>
      <c r="AK361" s="200">
        <f t="shared" si="810"/>
        <v>0</v>
      </c>
      <c r="AL361" s="200">
        <f t="shared" si="810"/>
        <v>0</v>
      </c>
      <c r="AM361" s="200">
        <f t="shared" si="810"/>
        <v>0</v>
      </c>
      <c r="AO361" s="200">
        <f t="shared" ref="AO361:AQ361" si="811">SUM(AO357:AO360)</f>
        <v>0</v>
      </c>
      <c r="AP361" s="200">
        <f t="shared" si="811"/>
        <v>0</v>
      </c>
      <c r="AQ361" s="200">
        <f t="shared" si="811"/>
        <v>0</v>
      </c>
      <c r="AR361" s="45"/>
      <c r="AS361" s="46"/>
      <c r="AT361" s="46"/>
    </row>
    <row r="362" spans="1:46" x14ac:dyDescent="0.4">
      <c r="A362" s="20">
        <f t="shared" si="758"/>
        <v>354</v>
      </c>
      <c r="E362" s="46"/>
      <c r="F362" s="47"/>
      <c r="G362" s="47"/>
      <c r="H362" s="47"/>
      <c r="I362" s="47"/>
      <c r="J362" s="47"/>
      <c r="K362" s="47"/>
      <c r="L362" s="47"/>
      <c r="M362" s="46"/>
      <c r="N362" s="47"/>
      <c r="O362" s="47"/>
      <c r="P362" s="47"/>
      <c r="Q362" s="47"/>
      <c r="R362" s="47"/>
      <c r="S362" s="47"/>
      <c r="T362" s="47"/>
      <c r="U362" s="47"/>
      <c r="V362" s="47"/>
      <c r="W362" s="47"/>
      <c r="X362" s="46"/>
      <c r="Y362" s="47"/>
      <c r="Z362" s="47"/>
      <c r="AA362" s="47"/>
      <c r="AB362" s="47"/>
      <c r="AC362" s="46"/>
      <c r="AD362" s="47"/>
      <c r="AE362" s="47"/>
      <c r="AF362" s="47"/>
      <c r="AG362" s="47"/>
      <c r="AH362" s="47"/>
      <c r="AI362" s="47"/>
      <c r="AJ362" s="47"/>
      <c r="AK362" s="47"/>
      <c r="AL362" s="47"/>
      <c r="AM362" s="47"/>
      <c r="AN362" s="46"/>
      <c r="AO362" s="47"/>
      <c r="AP362" s="47"/>
      <c r="AQ362" s="47"/>
      <c r="AR362" s="47"/>
      <c r="AS362" s="46"/>
      <c r="AT362" s="46"/>
    </row>
    <row r="363" spans="1:46" x14ac:dyDescent="0.4">
      <c r="A363" s="20">
        <f t="shared" si="758"/>
        <v>355</v>
      </c>
      <c r="B363" s="21" t="s">
        <v>138</v>
      </c>
      <c r="C363" s="21"/>
      <c r="E363" s="46"/>
      <c r="F363" s="47"/>
      <c r="G363" s="47"/>
      <c r="H363" s="47"/>
      <c r="I363" s="47"/>
      <c r="J363" s="47"/>
      <c r="K363" s="47"/>
      <c r="L363" s="47"/>
      <c r="M363" s="46"/>
      <c r="N363" s="47"/>
      <c r="O363" s="47"/>
      <c r="P363" s="47"/>
      <c r="Q363" s="47"/>
      <c r="R363" s="47"/>
      <c r="S363" s="47"/>
      <c r="T363" s="47"/>
      <c r="U363" s="47"/>
      <c r="V363" s="47"/>
      <c r="W363" s="47"/>
      <c r="X363" s="46"/>
      <c r="Y363" s="47"/>
      <c r="Z363" s="47"/>
      <c r="AA363" s="47"/>
      <c r="AB363" s="47"/>
      <c r="AC363" s="46"/>
      <c r="AD363" s="47"/>
      <c r="AE363" s="47"/>
      <c r="AF363" s="47"/>
      <c r="AG363" s="47"/>
      <c r="AH363" s="47"/>
      <c r="AI363" s="47"/>
      <c r="AJ363" s="47"/>
      <c r="AK363" s="47"/>
      <c r="AL363" s="47"/>
      <c r="AM363" s="47"/>
      <c r="AN363" s="46"/>
      <c r="AO363" s="47"/>
      <c r="AP363" s="47"/>
      <c r="AQ363" s="47"/>
      <c r="AR363" s="47"/>
      <c r="AS363" s="46"/>
      <c r="AT363" s="46"/>
    </row>
    <row r="364" spans="1:46" x14ac:dyDescent="0.4">
      <c r="A364" s="20">
        <f t="shared" si="758"/>
        <v>356</v>
      </c>
      <c r="C364" t="s">
        <v>716</v>
      </c>
      <c r="D364" t="s">
        <v>241</v>
      </c>
      <c r="E364" s="15">
        <f>SUM(G364:K364)</f>
        <v>778830.11</v>
      </c>
      <c r="F364" s="45">
        <v>100</v>
      </c>
      <c r="G364" s="114">
        <v>118206.66</v>
      </c>
      <c r="H364" s="114">
        <v>56273.73</v>
      </c>
      <c r="I364" s="114">
        <v>395473.31</v>
      </c>
      <c r="J364" s="114"/>
      <c r="K364" s="114">
        <v>208876.41</v>
      </c>
      <c r="L364" s="45">
        <f>$E364-SUM(G364:K364)</f>
        <v>0</v>
      </c>
      <c r="M364" s="46"/>
      <c r="N364" s="7">
        <v>205</v>
      </c>
      <c r="O364" s="7">
        <f>VLOOKUP($N364,AF!$B$43:$M$84,O$9)*$G364</f>
        <v>27207.864776543869</v>
      </c>
      <c r="P364" s="7">
        <f>VLOOKUP($N364,AF!$B$43:$M$84,P$9)*$G364</f>
        <v>90998.795223456138</v>
      </c>
      <c r="Q364" s="7">
        <f>VLOOKUP($N364,AF!$B$43:$M$84,Q$9)*$H364</f>
        <v>56273.73</v>
      </c>
      <c r="R364" s="7">
        <f>VLOOKUP($N364,AF!$B$43:$M$84,R$9)*$H364</f>
        <v>0</v>
      </c>
      <c r="S364" s="7">
        <f>VLOOKUP($N364,AF!$B$43:$M$84,S$9)*$I364</f>
        <v>395473.31</v>
      </c>
      <c r="T364" s="7">
        <f>VLOOKUP($N364,AF!$B$43:$M$84,T$9)*$I364</f>
        <v>0</v>
      </c>
      <c r="U364" s="7">
        <f>VLOOKUP($N364,AF!$B$43:$M$84,U$9)*$J364</f>
        <v>0</v>
      </c>
      <c r="V364" s="7">
        <f>VLOOKUP($N364,AF!$B$43:$M$84,V$9)*$J364</f>
        <v>0</v>
      </c>
      <c r="W364" s="7">
        <f t="shared" ref="W364:W367" si="812">E364-SUM(O364:V364)</f>
        <v>208876.41000000003</v>
      </c>
      <c r="X364" s="46"/>
      <c r="Y364" s="7">
        <f t="shared" ref="Y364:Z367" si="813">+O364+Q364+S364+U364</f>
        <v>478954.90477654384</v>
      </c>
      <c r="Z364" s="7">
        <f t="shared" si="813"/>
        <v>90998.795223456138</v>
      </c>
      <c r="AA364" s="7">
        <f t="shared" ref="AA364:AA367" si="814">+Z364+Y364+W364</f>
        <v>778830.11</v>
      </c>
      <c r="AB364" s="45">
        <f t="shared" ref="AB364:AB368" si="815">$E364-AA364</f>
        <v>0</v>
      </c>
      <c r="AC364" s="46"/>
      <c r="AD364" s="45">
        <v>305</v>
      </c>
      <c r="AE364" s="7">
        <f>VLOOKUP($AD364,AF!$B$43:$M$84,AE$9)*$O364</f>
        <v>21619.894233179635</v>
      </c>
      <c r="AF364" s="7">
        <f>VLOOKUP($AD364,AF!$B$43:$M$84,AF$9)*$P364</f>
        <v>13981.122497159953</v>
      </c>
      <c r="AG364" s="7">
        <f>VLOOKUP($AD364,AF!$B$43:$M$84,AG$9)*$Q364</f>
        <v>33561.020855131886</v>
      </c>
      <c r="AH364" s="7">
        <f>VLOOKUP($AD364,AF!$B$43:$M$84,AH$9)*$R364</f>
        <v>0</v>
      </c>
      <c r="AI364" s="7">
        <f>VLOOKUP($AD364,AF!$B$43:$M$84,AI$9)*$S364</f>
        <v>113906.04072090828</v>
      </c>
      <c r="AJ364" s="7">
        <f>VLOOKUP($AD364,AF!$B$43:$M$84,AJ$9)*$T364</f>
        <v>0</v>
      </c>
      <c r="AK364" s="7">
        <f>VLOOKUP($AD364,AF!$B$43:$M$84,AK$9)*$U364</f>
        <v>0</v>
      </c>
      <c r="AL364" s="7">
        <f>VLOOKUP($AD364,AF!$B$43:$M$84,AL$9)*$V364</f>
        <v>0</v>
      </c>
      <c r="AM364" s="7">
        <f t="shared" ref="AM364:AM367" si="816">E364-SUM(AE364:AL364)</f>
        <v>595762.03169362026</v>
      </c>
      <c r="AN364" s="46"/>
      <c r="AO364" s="7">
        <f t="shared" ref="AO364:AP367" si="817">+AE364+AG364+AI364+AK364</f>
        <v>169086.9558092198</v>
      </c>
      <c r="AP364" s="7">
        <f t="shared" si="817"/>
        <v>13981.122497159953</v>
      </c>
      <c r="AQ364" s="7">
        <f t="shared" ref="AQ364:AQ367" si="818">+AP364+AO364+AM364</f>
        <v>778830.11</v>
      </c>
      <c r="AR364" s="45">
        <f t="shared" ref="AR364:AR368" si="819">$E364-AQ364</f>
        <v>0</v>
      </c>
      <c r="AS364" s="46"/>
      <c r="AT364" s="46"/>
    </row>
    <row r="365" spans="1:46" x14ac:dyDescent="0.4">
      <c r="A365" s="20">
        <f t="shared" si="758"/>
        <v>357</v>
      </c>
      <c r="C365" t="s">
        <v>720</v>
      </c>
      <c r="D365" t="s">
        <v>241</v>
      </c>
      <c r="E365" s="114"/>
      <c r="F365" s="7">
        <v>106</v>
      </c>
      <c r="G365" s="7">
        <f>VLOOKUP($F365,AF!$B$43:$M$84,G$9)*$E365</f>
        <v>0</v>
      </c>
      <c r="H365" s="7">
        <f>VLOOKUP($F365,AF!$B$43:$M$84,H$9)*$E365</f>
        <v>0</v>
      </c>
      <c r="I365" s="7">
        <f>VLOOKUP($F365,AF!$B$43:$M$84,I$9)*$E365</f>
        <v>0</v>
      </c>
      <c r="J365" s="7">
        <f>VLOOKUP($F365,AF!$B$43:$M$84,J$9)*$E365</f>
        <v>0</v>
      </c>
      <c r="K365" s="7">
        <f t="shared" ref="K365:K367" si="820">E365-SUM(G365:J365)</f>
        <v>0</v>
      </c>
      <c r="L365" s="45">
        <f>$E365-SUM(G365:K365)</f>
        <v>0</v>
      </c>
      <c r="M365" s="46"/>
      <c r="N365" s="7">
        <v>204</v>
      </c>
      <c r="O365" s="7">
        <f>VLOOKUP($N365,AF!$B$43:$M$84,O$9)*$G365</f>
        <v>0</v>
      </c>
      <c r="P365" s="7">
        <f>VLOOKUP($N365,AF!$B$43:$M$84,P$9)*$G365</f>
        <v>0</v>
      </c>
      <c r="Q365" s="7">
        <f>VLOOKUP($N365,AF!$B$43:$M$84,Q$9)*$H365</f>
        <v>0</v>
      </c>
      <c r="R365" s="7">
        <f>VLOOKUP($N365,AF!$B$43:$M$84,R$9)*$H365</f>
        <v>0</v>
      </c>
      <c r="S365" s="7">
        <f>VLOOKUP($N365,AF!$B$43:$M$84,S$9)*$I365</f>
        <v>0</v>
      </c>
      <c r="T365" s="7">
        <f>VLOOKUP($N365,AF!$B$43:$M$84,T$9)*$I365</f>
        <v>0</v>
      </c>
      <c r="U365" s="7">
        <f>VLOOKUP($N365,AF!$B$43:$M$84,U$9)*$J365</f>
        <v>0</v>
      </c>
      <c r="V365" s="7">
        <f>VLOOKUP($N365,AF!$B$43:$M$84,V$9)*$J365</f>
        <v>0</v>
      </c>
      <c r="W365" s="7">
        <f t="shared" si="812"/>
        <v>0</v>
      </c>
      <c r="X365" s="46"/>
      <c r="Y365" s="7">
        <f t="shared" si="813"/>
        <v>0</v>
      </c>
      <c r="Z365" s="7">
        <f t="shared" si="813"/>
        <v>0</v>
      </c>
      <c r="AA365" s="7">
        <f t="shared" si="814"/>
        <v>0</v>
      </c>
      <c r="AB365" s="45">
        <f t="shared" si="815"/>
        <v>0</v>
      </c>
      <c r="AC365" s="46"/>
      <c r="AD365" s="45">
        <v>300</v>
      </c>
      <c r="AE365" s="7">
        <f>VLOOKUP($AD365,AF!$B$43:$M$84,AE$9)*$O365</f>
        <v>0</v>
      </c>
      <c r="AF365" s="7">
        <f>VLOOKUP($AD365,AF!$B$43:$M$84,AF$9)*$P365</f>
        <v>0</v>
      </c>
      <c r="AG365" s="7">
        <f>VLOOKUP($AD365,AF!$B$43:$M$84,AG$9)*$Q365</f>
        <v>0</v>
      </c>
      <c r="AH365" s="7">
        <f>VLOOKUP($AD365,AF!$B$43:$M$84,AH$9)*$R365</f>
        <v>0</v>
      </c>
      <c r="AI365" s="7">
        <f>VLOOKUP($AD365,AF!$B$43:$M$84,AI$9)*$S365</f>
        <v>0</v>
      </c>
      <c r="AJ365" s="7">
        <f>VLOOKUP($AD365,AF!$B$43:$M$84,AJ$9)*$T365</f>
        <v>0</v>
      </c>
      <c r="AK365" s="7">
        <f>VLOOKUP($AD365,AF!$B$43:$M$84,AK$9)*$U365</f>
        <v>0</v>
      </c>
      <c r="AL365" s="7">
        <f>VLOOKUP($AD365,AF!$B$43:$M$84,AL$9)*$V365</f>
        <v>0</v>
      </c>
      <c r="AM365" s="7">
        <f t="shared" si="816"/>
        <v>0</v>
      </c>
      <c r="AN365" s="46"/>
      <c r="AO365" s="7">
        <f t="shared" si="817"/>
        <v>0</v>
      </c>
      <c r="AP365" s="7">
        <f t="shared" si="817"/>
        <v>0</v>
      </c>
      <c r="AQ365" s="7">
        <f t="shared" si="818"/>
        <v>0</v>
      </c>
      <c r="AR365" s="45">
        <f t="shared" si="819"/>
        <v>0</v>
      </c>
      <c r="AS365" s="46"/>
      <c r="AT365" s="46"/>
    </row>
    <row r="366" spans="1:46" x14ac:dyDescent="0.4">
      <c r="A366" s="20">
        <f t="shared" si="758"/>
        <v>358</v>
      </c>
      <c r="C366" t="s">
        <v>717</v>
      </c>
      <c r="D366" t="s">
        <v>241</v>
      </c>
      <c r="E366" s="114"/>
      <c r="F366" s="7">
        <v>102</v>
      </c>
      <c r="G366" s="7">
        <f>VLOOKUP($F366,AF!$B$43:$M$84,G$9)*$E366</f>
        <v>0</v>
      </c>
      <c r="H366" s="7">
        <f>VLOOKUP($F366,AF!$B$43:$M$84,H$9)*$E366</f>
        <v>0</v>
      </c>
      <c r="I366" s="7">
        <f>VLOOKUP($F366,AF!$B$43:$M$84,I$9)*$E366</f>
        <v>0</v>
      </c>
      <c r="J366" s="7">
        <f>VLOOKUP($F366,AF!$B$43:$M$84,J$9)*$E366</f>
        <v>0</v>
      </c>
      <c r="K366" s="7">
        <f t="shared" si="820"/>
        <v>0</v>
      </c>
      <c r="L366" s="45">
        <f>$E366-SUM(G366:K366)</f>
        <v>0</v>
      </c>
      <c r="M366" s="46"/>
      <c r="N366" s="7">
        <v>204</v>
      </c>
      <c r="O366" s="7">
        <f>VLOOKUP($N366,AF!$B$43:$M$84,O$9)*$G366</f>
        <v>0</v>
      </c>
      <c r="P366" s="7">
        <f>VLOOKUP($N366,AF!$B$43:$M$84,P$9)*$G366</f>
        <v>0</v>
      </c>
      <c r="Q366" s="7">
        <f>VLOOKUP($N366,AF!$B$43:$M$84,Q$9)*$H366</f>
        <v>0</v>
      </c>
      <c r="R366" s="7">
        <f>VLOOKUP($N366,AF!$B$43:$M$84,R$9)*$H366</f>
        <v>0</v>
      </c>
      <c r="S366" s="7">
        <f>VLOOKUP($N366,AF!$B$43:$M$84,S$9)*$I366</f>
        <v>0</v>
      </c>
      <c r="T366" s="7">
        <f>VLOOKUP($N366,AF!$B$43:$M$84,T$9)*$I366</f>
        <v>0</v>
      </c>
      <c r="U366" s="7">
        <f>VLOOKUP($N366,AF!$B$43:$M$84,U$9)*$J366</f>
        <v>0</v>
      </c>
      <c r="V366" s="7">
        <f>VLOOKUP($N366,AF!$B$43:$M$84,V$9)*$J366</f>
        <v>0</v>
      </c>
      <c r="W366" s="7">
        <f t="shared" si="812"/>
        <v>0</v>
      </c>
      <c r="X366" s="46"/>
      <c r="Y366" s="7">
        <f t="shared" si="813"/>
        <v>0</v>
      </c>
      <c r="Z366" s="7">
        <f t="shared" si="813"/>
        <v>0</v>
      </c>
      <c r="AA366" s="7">
        <f t="shared" si="814"/>
        <v>0</v>
      </c>
      <c r="AB366" s="45">
        <f t="shared" si="815"/>
        <v>0</v>
      </c>
      <c r="AC366" s="46"/>
      <c r="AD366" s="45">
        <v>300</v>
      </c>
      <c r="AE366" s="7">
        <f>VLOOKUP($AD366,AF!$B$43:$M$84,AE$9)*$O366</f>
        <v>0</v>
      </c>
      <c r="AF366" s="7">
        <f>VLOOKUP($AD366,AF!$B$43:$M$84,AF$9)*$P366</f>
        <v>0</v>
      </c>
      <c r="AG366" s="7">
        <f>VLOOKUP($AD366,AF!$B$43:$M$84,AG$9)*$Q366</f>
        <v>0</v>
      </c>
      <c r="AH366" s="7">
        <f>VLOOKUP($AD366,AF!$B$43:$M$84,AH$9)*$R366</f>
        <v>0</v>
      </c>
      <c r="AI366" s="7">
        <f>VLOOKUP($AD366,AF!$B$43:$M$84,AI$9)*$S366</f>
        <v>0</v>
      </c>
      <c r="AJ366" s="7">
        <f>VLOOKUP($AD366,AF!$B$43:$M$84,AJ$9)*$T366</f>
        <v>0</v>
      </c>
      <c r="AK366" s="7">
        <f>VLOOKUP($AD366,AF!$B$43:$M$84,AK$9)*$U366</f>
        <v>0</v>
      </c>
      <c r="AL366" s="7">
        <f>VLOOKUP($AD366,AF!$B$43:$M$84,AL$9)*$V366</f>
        <v>0</v>
      </c>
      <c r="AM366" s="7">
        <f t="shared" si="816"/>
        <v>0</v>
      </c>
      <c r="AN366" s="46"/>
      <c r="AO366" s="7">
        <f t="shared" si="817"/>
        <v>0</v>
      </c>
      <c r="AP366" s="7">
        <f t="shared" si="817"/>
        <v>0</v>
      </c>
      <c r="AQ366" s="7">
        <f t="shared" si="818"/>
        <v>0</v>
      </c>
      <c r="AR366" s="45">
        <f t="shared" si="819"/>
        <v>0</v>
      </c>
      <c r="AS366" s="46"/>
      <c r="AT366" s="46"/>
    </row>
    <row r="367" spans="1:46" x14ac:dyDescent="0.4">
      <c r="A367" s="20">
        <f t="shared" si="758"/>
        <v>359</v>
      </c>
      <c r="C367" t="s">
        <v>718</v>
      </c>
      <c r="D367" t="s">
        <v>241</v>
      </c>
      <c r="E367" s="55">
        <f>'Form 1 WP'!E20-Expenses!E364-Expenses!E365-Expenses!E366</f>
        <v>4654309.8899999997</v>
      </c>
      <c r="F367" s="7">
        <v>101</v>
      </c>
      <c r="G367" s="115">
        <f>VLOOKUP($F367,AF!$B$43:$M$84,G$9)*$E367</f>
        <v>0</v>
      </c>
      <c r="H367" s="115">
        <f>VLOOKUP($F367,AF!$B$43:$M$84,H$9)*$E367</f>
        <v>0</v>
      </c>
      <c r="I367" s="115">
        <f>VLOOKUP($F367,AF!$B$43:$M$84,I$9)*$E367</f>
        <v>0</v>
      </c>
      <c r="J367" s="115">
        <f>VLOOKUP($F367,AF!$B$43:$M$84,J$9)*$E367</f>
        <v>0</v>
      </c>
      <c r="K367" s="115">
        <f t="shared" si="820"/>
        <v>4654309.8899999997</v>
      </c>
      <c r="L367" s="45">
        <f>$E367-SUM(G367:K367)</f>
        <v>0</v>
      </c>
      <c r="M367" s="46"/>
      <c r="N367" s="7">
        <v>206</v>
      </c>
      <c r="O367" s="115">
        <f>VLOOKUP($N367,AF!$B$43:$M$84,O$9)*$G367</f>
        <v>0</v>
      </c>
      <c r="P367" s="115">
        <f>VLOOKUP($N367,AF!$B$43:$M$84,P$9)*$G367</f>
        <v>0</v>
      </c>
      <c r="Q367" s="115">
        <f>VLOOKUP($N367,AF!$B$43:$M$84,Q$9)*$H367</f>
        <v>0</v>
      </c>
      <c r="R367" s="115">
        <f>VLOOKUP($N367,AF!$B$43:$M$84,R$9)*$H367</f>
        <v>0</v>
      </c>
      <c r="S367" s="115">
        <f>VLOOKUP($N367,AF!$B$43:$M$84,S$9)*$I367</f>
        <v>0</v>
      </c>
      <c r="T367" s="115">
        <f>VLOOKUP($N367,AF!$B$43:$M$84,T$9)*$I367</f>
        <v>0</v>
      </c>
      <c r="U367" s="115">
        <f>VLOOKUP($N367,AF!$B$43:$M$84,U$9)*$J367</f>
        <v>0</v>
      </c>
      <c r="V367" s="115">
        <f>VLOOKUP($N367,AF!$B$43:$M$84,V$9)*$J367</f>
        <v>0</v>
      </c>
      <c r="W367" s="115">
        <f t="shared" si="812"/>
        <v>4654309.8899999997</v>
      </c>
      <c r="X367" s="46"/>
      <c r="Y367" s="115">
        <f t="shared" si="813"/>
        <v>0</v>
      </c>
      <c r="Z367" s="115">
        <f t="shared" si="813"/>
        <v>0</v>
      </c>
      <c r="AA367" s="115">
        <f t="shared" si="814"/>
        <v>4654309.8899999997</v>
      </c>
      <c r="AB367" s="45">
        <f t="shared" si="815"/>
        <v>0</v>
      </c>
      <c r="AC367" s="46"/>
      <c r="AD367" s="45">
        <v>300</v>
      </c>
      <c r="AE367" s="115">
        <f>VLOOKUP($AD367,AF!$B$43:$M$84,AE$9)*$O367</f>
        <v>0</v>
      </c>
      <c r="AF367" s="115">
        <f>VLOOKUP($AD367,AF!$B$43:$M$84,AF$9)*$P367</f>
        <v>0</v>
      </c>
      <c r="AG367" s="115">
        <f>VLOOKUP($AD367,AF!$B$43:$M$84,AG$9)*$Q367</f>
        <v>0</v>
      </c>
      <c r="AH367" s="115">
        <f>VLOOKUP($AD367,AF!$B$43:$M$84,AH$9)*$R367</f>
        <v>0</v>
      </c>
      <c r="AI367" s="115">
        <f>VLOOKUP($AD367,AF!$B$43:$M$84,AI$9)*$S367</f>
        <v>0</v>
      </c>
      <c r="AJ367" s="115">
        <f>VLOOKUP($AD367,AF!$B$43:$M$84,AJ$9)*$T367</f>
        <v>0</v>
      </c>
      <c r="AK367" s="115">
        <f>VLOOKUP($AD367,AF!$B$43:$M$84,AK$9)*$U367</f>
        <v>0</v>
      </c>
      <c r="AL367" s="115">
        <f>VLOOKUP($AD367,AF!$B$43:$M$84,AL$9)*$V367</f>
        <v>0</v>
      </c>
      <c r="AM367" s="115">
        <f t="shared" si="816"/>
        <v>4654309.8899999997</v>
      </c>
      <c r="AN367" s="46"/>
      <c r="AO367" s="115">
        <f t="shared" si="817"/>
        <v>0</v>
      </c>
      <c r="AP367" s="115">
        <f t="shared" si="817"/>
        <v>0</v>
      </c>
      <c r="AQ367" s="115">
        <f t="shared" si="818"/>
        <v>4654309.8899999997</v>
      </c>
      <c r="AR367" s="45">
        <f t="shared" si="819"/>
        <v>0</v>
      </c>
      <c r="AS367" s="46"/>
      <c r="AT367" s="46"/>
    </row>
    <row r="368" spans="1:46" x14ac:dyDescent="0.4">
      <c r="A368" s="20">
        <f t="shared" si="758"/>
        <v>360</v>
      </c>
      <c r="C368" t="s">
        <v>0</v>
      </c>
      <c r="D368" t="s">
        <v>139</v>
      </c>
      <c r="E368" s="15">
        <f>SUM(E364:E367)</f>
        <v>5433140</v>
      </c>
      <c r="F368" s="7"/>
      <c r="G368" s="7">
        <f t="shared" ref="G368:K368" si="821">SUM(G364:G367)</f>
        <v>118206.66</v>
      </c>
      <c r="H368" s="7">
        <f t="shared" si="821"/>
        <v>56273.73</v>
      </c>
      <c r="I368" s="7">
        <f t="shared" si="821"/>
        <v>395473.31</v>
      </c>
      <c r="J368" s="7">
        <f t="shared" si="821"/>
        <v>0</v>
      </c>
      <c r="K368" s="7">
        <f t="shared" si="821"/>
        <v>4863186.3</v>
      </c>
      <c r="L368" s="45">
        <f>$E368-SUM(G368:K368)</f>
        <v>0</v>
      </c>
      <c r="M368" s="46"/>
      <c r="N368" s="7"/>
      <c r="O368" s="7">
        <f t="shared" ref="O368:W368" si="822">SUM(O364:O367)</f>
        <v>27207.864776543869</v>
      </c>
      <c r="P368" s="7">
        <f t="shared" si="822"/>
        <v>90998.795223456138</v>
      </c>
      <c r="Q368" s="7">
        <f t="shared" si="822"/>
        <v>56273.73</v>
      </c>
      <c r="R368" s="7">
        <f t="shared" si="822"/>
        <v>0</v>
      </c>
      <c r="S368" s="7">
        <f t="shared" si="822"/>
        <v>395473.31</v>
      </c>
      <c r="T368" s="7">
        <f t="shared" si="822"/>
        <v>0</v>
      </c>
      <c r="U368" s="7">
        <f t="shared" si="822"/>
        <v>0</v>
      </c>
      <c r="V368" s="7">
        <f t="shared" si="822"/>
        <v>0</v>
      </c>
      <c r="W368" s="7">
        <f t="shared" si="822"/>
        <v>4863186.3</v>
      </c>
      <c r="X368" s="46"/>
      <c r="Y368" s="7">
        <f t="shared" ref="Y368:AA368" si="823">SUM(Y364:Y367)</f>
        <v>478954.90477654384</v>
      </c>
      <c r="Z368" s="7">
        <f t="shared" si="823"/>
        <v>90998.795223456138</v>
      </c>
      <c r="AA368" s="7">
        <f t="shared" si="823"/>
        <v>5433140</v>
      </c>
      <c r="AB368" s="45">
        <f t="shared" si="815"/>
        <v>0</v>
      </c>
      <c r="AC368" s="46"/>
      <c r="AD368" s="7"/>
      <c r="AE368" s="7">
        <f t="shared" ref="AE368:AM368" si="824">SUM(AE364:AE367)</f>
        <v>21619.894233179635</v>
      </c>
      <c r="AF368" s="7">
        <f t="shared" si="824"/>
        <v>13981.122497159953</v>
      </c>
      <c r="AG368" s="7">
        <f t="shared" si="824"/>
        <v>33561.020855131886</v>
      </c>
      <c r="AH368" s="7">
        <f t="shared" si="824"/>
        <v>0</v>
      </c>
      <c r="AI368" s="7">
        <f t="shared" si="824"/>
        <v>113906.04072090828</v>
      </c>
      <c r="AJ368" s="7">
        <f t="shared" si="824"/>
        <v>0</v>
      </c>
      <c r="AK368" s="7">
        <f t="shared" si="824"/>
        <v>0</v>
      </c>
      <c r="AL368" s="7">
        <f t="shared" si="824"/>
        <v>0</v>
      </c>
      <c r="AM368" s="7">
        <f t="shared" si="824"/>
        <v>5250071.9216936203</v>
      </c>
      <c r="AN368" s="46"/>
      <c r="AO368" s="7">
        <f t="shared" ref="AO368:AQ368" si="825">SUM(AO364:AO367)</f>
        <v>169086.9558092198</v>
      </c>
      <c r="AP368" s="7">
        <f t="shared" si="825"/>
        <v>13981.122497159953</v>
      </c>
      <c r="AQ368" s="7">
        <f t="shared" si="825"/>
        <v>5433140</v>
      </c>
      <c r="AR368" s="45">
        <f t="shared" si="819"/>
        <v>0</v>
      </c>
      <c r="AS368" s="46"/>
      <c r="AT368" s="46"/>
    </row>
    <row r="369" spans="1:46" ht="15" thickBot="1" x14ac:dyDescent="0.45">
      <c r="A369" s="20">
        <f t="shared" si="758"/>
        <v>361</v>
      </c>
      <c r="E369" s="52"/>
      <c r="F369" s="47"/>
      <c r="G369" s="52"/>
      <c r="H369" s="52"/>
      <c r="I369" s="52"/>
      <c r="J369" s="52"/>
      <c r="K369" s="52"/>
      <c r="L369" s="47"/>
      <c r="M369" s="46"/>
      <c r="N369" s="47"/>
      <c r="O369" s="52"/>
      <c r="P369" s="52"/>
      <c r="Q369" s="52"/>
      <c r="R369" s="52"/>
      <c r="S369" s="52"/>
      <c r="T369" s="52"/>
      <c r="U369" s="52"/>
      <c r="V369" s="52"/>
      <c r="W369" s="52"/>
      <c r="X369" s="46"/>
      <c r="Y369" s="52"/>
      <c r="Z369" s="52"/>
      <c r="AA369" s="52"/>
      <c r="AB369" s="47"/>
      <c r="AC369" s="46"/>
      <c r="AD369" s="47"/>
      <c r="AE369" s="52"/>
      <c r="AF369" s="52"/>
      <c r="AG369" s="52"/>
      <c r="AH369" s="52"/>
      <c r="AI369" s="52"/>
      <c r="AJ369" s="52"/>
      <c r="AK369" s="52"/>
      <c r="AL369" s="52"/>
      <c r="AM369" s="52"/>
      <c r="AN369" s="46"/>
      <c r="AO369" s="52"/>
      <c r="AP369" s="52"/>
      <c r="AQ369" s="52"/>
      <c r="AR369" s="47"/>
      <c r="AS369" s="46"/>
      <c r="AT369" s="46"/>
    </row>
    <row r="370" spans="1:46" ht="15" thickTop="1" x14ac:dyDescent="0.4">
      <c r="A370" s="20">
        <f t="shared" si="758"/>
        <v>362</v>
      </c>
      <c r="B370" t="s">
        <v>147</v>
      </c>
      <c r="E370" s="15">
        <f>+E333+E354+E368+E361</f>
        <v>560278179</v>
      </c>
      <c r="F370" s="7"/>
      <c r="G370" s="7">
        <f t="shared" ref="G370:K370" si="826">+G333+G354+G368+G361</f>
        <v>1187030.3443942992</v>
      </c>
      <c r="H370" s="7">
        <f t="shared" si="826"/>
        <v>953565.32543942996</v>
      </c>
      <c r="I370" s="7">
        <f t="shared" si="826"/>
        <v>5917027.3879097374</v>
      </c>
      <c r="J370" s="7">
        <f t="shared" si="826"/>
        <v>0</v>
      </c>
      <c r="K370" s="7">
        <f t="shared" si="826"/>
        <v>535272066.38225651</v>
      </c>
      <c r="L370" s="45">
        <f>$E370-SUM(G370:K370)</f>
        <v>16948489.560000062</v>
      </c>
      <c r="M370" s="46"/>
      <c r="N370" s="7"/>
      <c r="O370" s="7">
        <f t="shared" ref="O370:W370" si="827">+O333+O354+O368+O361</f>
        <v>195999.5985949914</v>
      </c>
      <c r="P370" s="7">
        <f t="shared" si="827"/>
        <v>991030.74579930783</v>
      </c>
      <c r="Q370" s="7">
        <f t="shared" si="827"/>
        <v>953565.32543942996</v>
      </c>
      <c r="R370" s="7">
        <f t="shared" si="827"/>
        <v>0</v>
      </c>
      <c r="S370" s="7">
        <f t="shared" si="827"/>
        <v>5917027.3879097374</v>
      </c>
      <c r="T370" s="7">
        <f t="shared" si="827"/>
        <v>0</v>
      </c>
      <c r="U370" s="7">
        <f t="shared" si="827"/>
        <v>0</v>
      </c>
      <c r="V370" s="7">
        <f t="shared" si="827"/>
        <v>0</v>
      </c>
      <c r="W370" s="7">
        <f t="shared" si="827"/>
        <v>552220555.94225645</v>
      </c>
      <c r="X370" s="46"/>
      <c r="Y370" s="7">
        <f t="shared" ref="Y370:AA370" si="828">+Y333+Y354+Y368+Y361</f>
        <v>7066592.3119441606</v>
      </c>
      <c r="Z370" s="7">
        <f t="shared" si="828"/>
        <v>991030.74579930783</v>
      </c>
      <c r="AA370" s="7">
        <f t="shared" si="828"/>
        <v>560278179</v>
      </c>
      <c r="AB370" s="45">
        <f t="shared" ref="AB370" si="829">$E370-AA370</f>
        <v>0</v>
      </c>
      <c r="AC370" s="46"/>
      <c r="AD370" s="7"/>
      <c r="AE370" s="7">
        <f t="shared" ref="AE370:AQ370" si="830">+AE333+AE354+AE368+AE361</f>
        <v>147013.31228458707</v>
      </c>
      <c r="AF370" s="7">
        <f t="shared" si="830"/>
        <v>172874.20999044369</v>
      </c>
      <c r="AG370" s="7">
        <f t="shared" si="830"/>
        <v>545307.87256178109</v>
      </c>
      <c r="AH370" s="7">
        <f t="shared" si="830"/>
        <v>0</v>
      </c>
      <c r="AI370" s="7">
        <f t="shared" si="830"/>
        <v>1615288.2713605799</v>
      </c>
      <c r="AJ370" s="7">
        <f t="shared" si="830"/>
        <v>0</v>
      </c>
      <c r="AK370" s="7">
        <f t="shared" si="830"/>
        <v>0</v>
      </c>
      <c r="AL370" s="7">
        <f t="shared" si="830"/>
        <v>0</v>
      </c>
      <c r="AM370" s="7">
        <f t="shared" si="830"/>
        <v>557797695.33380246</v>
      </c>
      <c r="AN370" s="46"/>
      <c r="AO370" s="7">
        <f t="shared" si="830"/>
        <v>2307609.456206948</v>
      </c>
      <c r="AP370" s="7">
        <f t="shared" si="830"/>
        <v>172874.20999044369</v>
      </c>
      <c r="AQ370" s="7">
        <f t="shared" si="830"/>
        <v>560278179</v>
      </c>
      <c r="AR370" s="45">
        <f t="shared" ref="AR370" si="831">$E370-AQ370</f>
        <v>0</v>
      </c>
      <c r="AS370" s="46"/>
      <c r="AT370" s="46"/>
    </row>
    <row r="371" spans="1:46" x14ac:dyDescent="0.4">
      <c r="A371" s="20">
        <f t="shared" si="758"/>
        <v>363</v>
      </c>
      <c r="E371" s="15"/>
      <c r="F371" s="47"/>
      <c r="G371" s="47"/>
      <c r="H371" s="47"/>
      <c r="I371" s="47"/>
      <c r="J371" s="47"/>
      <c r="K371" s="47"/>
      <c r="L371" s="47"/>
      <c r="M371" s="46"/>
      <c r="N371" s="47"/>
      <c r="O371" s="47"/>
      <c r="P371" s="47"/>
      <c r="Q371" s="47"/>
      <c r="R371" s="47"/>
      <c r="S371" s="47"/>
      <c r="T371" s="47"/>
      <c r="U371" s="47"/>
      <c r="V371" s="47"/>
      <c r="W371" s="47"/>
      <c r="X371" s="46"/>
      <c r="Y371" s="47"/>
      <c r="Z371" s="47"/>
      <c r="AA371" s="47"/>
      <c r="AB371" s="47"/>
      <c r="AC371" s="46"/>
      <c r="AD371" s="47"/>
      <c r="AE371" s="47"/>
      <c r="AF371" s="47"/>
      <c r="AG371" s="47"/>
      <c r="AH371" s="47"/>
      <c r="AI371" s="47"/>
      <c r="AJ371" s="47"/>
      <c r="AK371" s="47"/>
      <c r="AL371" s="47"/>
      <c r="AM371" s="47"/>
      <c r="AN371" s="46"/>
      <c r="AO371" s="47"/>
      <c r="AP371" s="47"/>
      <c r="AQ371" s="47"/>
      <c r="AR371" s="47"/>
      <c r="AS371" s="46"/>
      <c r="AT371" s="46"/>
    </row>
    <row r="372" spans="1:46" x14ac:dyDescent="0.4">
      <c r="A372" s="20">
        <f t="shared" si="758"/>
        <v>364</v>
      </c>
      <c r="B372" s="14" t="s">
        <v>148</v>
      </c>
      <c r="C372" s="21"/>
      <c r="E372" s="46"/>
      <c r="F372" s="47"/>
      <c r="G372" s="15"/>
      <c r="H372" s="15"/>
      <c r="I372" s="15"/>
      <c r="J372" s="15"/>
      <c r="K372" s="15"/>
      <c r="L372" s="47"/>
      <c r="M372" s="46"/>
      <c r="N372" s="47"/>
      <c r="O372" s="15"/>
      <c r="P372" s="15"/>
      <c r="Q372" s="15"/>
      <c r="R372" s="15"/>
      <c r="S372" s="15"/>
      <c r="T372" s="15"/>
      <c r="U372" s="15"/>
      <c r="V372" s="15"/>
      <c r="W372" s="15"/>
      <c r="X372" s="46"/>
      <c r="Y372" s="15"/>
      <c r="Z372" s="15"/>
      <c r="AA372" s="15"/>
      <c r="AB372" s="47"/>
      <c r="AC372" s="46"/>
      <c r="AD372" s="47"/>
      <c r="AE372" s="15"/>
      <c r="AF372" s="15"/>
      <c r="AG372" s="15"/>
      <c r="AH372" s="15"/>
      <c r="AI372" s="15"/>
      <c r="AJ372" s="15"/>
      <c r="AK372" s="15"/>
      <c r="AL372" s="15"/>
      <c r="AM372" s="15"/>
      <c r="AN372" s="46"/>
      <c r="AO372" s="15"/>
      <c r="AP372" s="15"/>
      <c r="AQ372" s="15"/>
      <c r="AR372" s="47"/>
      <c r="AS372" s="46"/>
      <c r="AT372" s="46"/>
    </row>
    <row r="373" spans="1:46" x14ac:dyDescent="0.4">
      <c r="A373" s="20">
        <f t="shared" si="758"/>
        <v>365</v>
      </c>
      <c r="C373" t="s">
        <v>146</v>
      </c>
      <c r="D373" t="s">
        <v>241</v>
      </c>
      <c r="E373" s="15">
        <f>SUM(G373:K373)</f>
        <v>8205415.0199999996</v>
      </c>
      <c r="F373" s="45">
        <v>100</v>
      </c>
      <c r="G373" s="114">
        <v>1273756.48</v>
      </c>
      <c r="H373" s="114">
        <v>667053.34</v>
      </c>
      <c r="I373" s="114">
        <v>3226399.02</v>
      </c>
      <c r="J373" s="114"/>
      <c r="K373" s="114">
        <v>3038206.18</v>
      </c>
      <c r="L373" s="45">
        <f>$E373-SUM(G373:K373)</f>
        <v>0</v>
      </c>
      <c r="M373" s="46"/>
      <c r="N373" s="7">
        <v>205</v>
      </c>
      <c r="O373" s="7">
        <f>VLOOKUP($N373,AF!$B$43:$M$84,O$9)*$G373</f>
        <v>293183.09193480725</v>
      </c>
      <c r="P373" s="7">
        <f>VLOOKUP($N373,AF!$B$43:$M$84,P$9)*$G373</f>
        <v>980573.38806519273</v>
      </c>
      <c r="Q373" s="7">
        <f>VLOOKUP($N373,AF!$B$43:$M$84,Q$9)*$H373</f>
        <v>667053.34</v>
      </c>
      <c r="R373" s="7">
        <f>VLOOKUP($N373,AF!$B$43:$M$84,R$9)*$H373</f>
        <v>0</v>
      </c>
      <c r="S373" s="7">
        <f>VLOOKUP($N373,AF!$B$43:$M$84,S$9)*$I373</f>
        <v>3226399.02</v>
      </c>
      <c r="T373" s="7">
        <f>VLOOKUP($N373,AF!$B$43:$M$84,T$9)*$I373</f>
        <v>0</v>
      </c>
      <c r="U373" s="7">
        <f>VLOOKUP($N373,AF!$B$43:$M$84,U$9)*$J373</f>
        <v>0</v>
      </c>
      <c r="V373" s="7">
        <f>VLOOKUP($N373,AF!$B$43:$M$84,V$9)*$J373</f>
        <v>0</v>
      </c>
      <c r="W373" s="7">
        <f t="shared" ref="W373:W376" si="832">E373-SUM(O373:V373)</f>
        <v>3038206.1799999997</v>
      </c>
      <c r="X373" s="46"/>
      <c r="Y373" s="7">
        <f t="shared" ref="Y373:Z376" si="833">+O373+Q373+S373+U373</f>
        <v>4186635.451934807</v>
      </c>
      <c r="Z373" s="7">
        <f t="shared" si="833"/>
        <v>980573.38806519273</v>
      </c>
      <c r="AA373" s="7">
        <f t="shared" ref="AA373:AA376" si="834">+Z373+Y373+W373</f>
        <v>8205415.0199999996</v>
      </c>
      <c r="AB373" s="45">
        <f t="shared" ref="AB373:AB377" si="835">$E373-AA373</f>
        <v>0</v>
      </c>
      <c r="AC373" s="46"/>
      <c r="AD373" s="45">
        <v>305</v>
      </c>
      <c r="AE373" s="7">
        <f>VLOOKUP($AD373,AF!$B$43:$M$84,AE$9)*$O373</f>
        <v>232968.94080610338</v>
      </c>
      <c r="AF373" s="7">
        <f>VLOOKUP($AD373,AF!$B$43:$M$84,AF$9)*$P373</f>
        <v>150656.0237674533</v>
      </c>
      <c r="AG373" s="7">
        <f>VLOOKUP($AD373,AF!$B$43:$M$84,AG$9)*$Q373</f>
        <v>397823.12377774453</v>
      </c>
      <c r="AH373" s="7">
        <f>VLOOKUP($AD373,AF!$B$43:$M$84,AH$9)*$R373</f>
        <v>0</v>
      </c>
      <c r="AI373" s="7">
        <f>VLOOKUP($AD373,AF!$B$43:$M$84,AI$9)*$S373</f>
        <v>929282.27736536402</v>
      </c>
      <c r="AJ373" s="7">
        <f>VLOOKUP($AD373,AF!$B$43:$M$84,AJ$9)*$T373</f>
        <v>0</v>
      </c>
      <c r="AK373" s="7">
        <f>VLOOKUP($AD373,AF!$B$43:$M$84,AK$9)*$U373</f>
        <v>0</v>
      </c>
      <c r="AL373" s="7">
        <f>VLOOKUP($AD373,AF!$B$43:$M$84,AL$9)*$V373</f>
        <v>0</v>
      </c>
      <c r="AM373" s="7">
        <f t="shared" ref="AM373:AM376" si="836">E373-SUM(AE373:AL373)</f>
        <v>6494684.6542833345</v>
      </c>
      <c r="AN373" s="46"/>
      <c r="AO373" s="7">
        <f t="shared" ref="AO373:AP376" si="837">+AE373+AG373+AI373+AK373</f>
        <v>1560074.3419492119</v>
      </c>
      <c r="AP373" s="7">
        <f t="shared" si="837"/>
        <v>150656.0237674533</v>
      </c>
      <c r="AQ373" s="7">
        <f t="shared" ref="AQ373:AQ376" si="838">+AP373+AO373+AM373</f>
        <v>8205415.0199999996</v>
      </c>
      <c r="AR373" s="45">
        <f t="shared" ref="AR373:AR377" si="839">$E373-AQ373</f>
        <v>0</v>
      </c>
      <c r="AS373" s="46"/>
      <c r="AT373" s="46"/>
    </row>
    <row r="374" spans="1:46" x14ac:dyDescent="0.4">
      <c r="A374" s="20">
        <f t="shared" si="758"/>
        <v>366</v>
      </c>
      <c r="C374" t="s">
        <v>719</v>
      </c>
      <c r="D374" t="s">
        <v>241</v>
      </c>
      <c r="E374" s="114"/>
      <c r="F374" s="45">
        <v>106</v>
      </c>
      <c r="G374" s="7">
        <f>VLOOKUP($F374,AF!$B$43:$M$84,G$9)*$E374</f>
        <v>0</v>
      </c>
      <c r="H374" s="7">
        <f>VLOOKUP($F374,AF!$B$43:$M$84,H$9)*$E374</f>
        <v>0</v>
      </c>
      <c r="I374" s="7">
        <f>VLOOKUP($F374,AF!$B$43:$M$84,I$9)*$E374</f>
        <v>0</v>
      </c>
      <c r="J374" s="7">
        <f>VLOOKUP($F374,AF!$B$43:$M$84,J$9)*$E374</f>
        <v>0</v>
      </c>
      <c r="K374" s="7">
        <f t="shared" ref="K374:K376" si="840">E374-SUM(G374:J374)</f>
        <v>0</v>
      </c>
      <c r="L374" s="45">
        <f>$E374-SUM(G374:K374)</f>
        <v>0</v>
      </c>
      <c r="M374" s="46"/>
      <c r="N374" s="7">
        <v>201</v>
      </c>
      <c r="O374" s="7">
        <f>VLOOKUP($N374,AF!$B$43:$M$84,O$9)*$G374</f>
        <v>0</v>
      </c>
      <c r="P374" s="7">
        <f>VLOOKUP($N374,AF!$B$43:$M$84,P$9)*$G374</f>
        <v>0</v>
      </c>
      <c r="Q374" s="7">
        <f>VLOOKUP($N374,AF!$B$43:$M$84,Q$9)*$H374</f>
        <v>0</v>
      </c>
      <c r="R374" s="7">
        <f>VLOOKUP($N374,AF!$B$43:$M$84,R$9)*$H374</f>
        <v>0</v>
      </c>
      <c r="S374" s="7">
        <f>VLOOKUP($N374,AF!$B$43:$M$84,S$9)*$I374</f>
        <v>0</v>
      </c>
      <c r="T374" s="7">
        <f>VLOOKUP($N374,AF!$B$43:$M$84,T$9)*$I374</f>
        <v>0</v>
      </c>
      <c r="U374" s="7">
        <f>VLOOKUP($N374,AF!$B$43:$M$84,U$9)*$J374</f>
        <v>0</v>
      </c>
      <c r="V374" s="7">
        <f>VLOOKUP($N374,AF!$B$43:$M$84,V$9)*$J374</f>
        <v>0</v>
      </c>
      <c r="W374" s="7">
        <f t="shared" si="832"/>
        <v>0</v>
      </c>
      <c r="X374" s="46"/>
      <c r="Y374" s="7">
        <f t="shared" si="833"/>
        <v>0</v>
      </c>
      <c r="Z374" s="7">
        <f t="shared" si="833"/>
        <v>0</v>
      </c>
      <c r="AA374" s="7">
        <f t="shared" si="834"/>
        <v>0</v>
      </c>
      <c r="AB374" s="45">
        <f t="shared" si="835"/>
        <v>0</v>
      </c>
      <c r="AC374" s="46"/>
      <c r="AD374" s="45">
        <v>300</v>
      </c>
      <c r="AE374" s="7">
        <f>VLOOKUP($AD374,AF!$B$43:$M$84,AE$9)*$O374</f>
        <v>0</v>
      </c>
      <c r="AF374" s="7">
        <f>VLOOKUP($AD374,AF!$B$43:$M$84,AF$9)*$P374</f>
        <v>0</v>
      </c>
      <c r="AG374" s="7">
        <f>VLOOKUP($AD374,AF!$B$43:$M$84,AG$9)*$Q374</f>
        <v>0</v>
      </c>
      <c r="AH374" s="7">
        <f>VLOOKUP($AD374,AF!$B$43:$M$84,AH$9)*$R374</f>
        <v>0</v>
      </c>
      <c r="AI374" s="7">
        <f>VLOOKUP($AD374,AF!$B$43:$M$84,AI$9)*$S374</f>
        <v>0</v>
      </c>
      <c r="AJ374" s="7">
        <f>VLOOKUP($AD374,AF!$B$43:$M$84,AJ$9)*$T374</f>
        <v>0</v>
      </c>
      <c r="AK374" s="7">
        <f>VLOOKUP($AD374,AF!$B$43:$M$84,AK$9)*$U374</f>
        <v>0</v>
      </c>
      <c r="AL374" s="7">
        <f>VLOOKUP($AD374,AF!$B$43:$M$84,AL$9)*$V374</f>
        <v>0</v>
      </c>
      <c r="AM374" s="7">
        <f t="shared" si="836"/>
        <v>0</v>
      </c>
      <c r="AN374" s="46"/>
      <c r="AO374" s="7">
        <f t="shared" si="837"/>
        <v>0</v>
      </c>
      <c r="AP374" s="7">
        <f t="shared" si="837"/>
        <v>0</v>
      </c>
      <c r="AQ374" s="7">
        <f t="shared" si="838"/>
        <v>0</v>
      </c>
      <c r="AR374" s="45">
        <f t="shared" si="839"/>
        <v>0</v>
      </c>
      <c r="AS374" s="46"/>
      <c r="AT374" s="46"/>
    </row>
    <row r="375" spans="1:46" x14ac:dyDescent="0.4">
      <c r="A375" s="20">
        <f t="shared" si="758"/>
        <v>367</v>
      </c>
      <c r="C375" t="s">
        <v>721</v>
      </c>
      <c r="D375" t="s">
        <v>241</v>
      </c>
      <c r="E375" s="114"/>
      <c r="F375" s="45">
        <v>101</v>
      </c>
      <c r="G375" s="7">
        <f>VLOOKUP($F375,AF!$B$43:$M$84,G$9)*$E375</f>
        <v>0</v>
      </c>
      <c r="H375" s="7">
        <f>VLOOKUP($F375,AF!$B$43:$M$84,H$9)*$E375</f>
        <v>0</v>
      </c>
      <c r="I375" s="7">
        <f>VLOOKUP($F375,AF!$B$43:$M$84,I$9)*$E375</f>
        <v>0</v>
      </c>
      <c r="J375" s="7">
        <f>VLOOKUP($F375,AF!$B$43:$M$84,J$9)*$E375</f>
        <v>0</v>
      </c>
      <c r="K375" s="7">
        <f t="shared" si="840"/>
        <v>0</v>
      </c>
      <c r="L375" s="45">
        <f>$E375-SUM(G375:K375)</f>
        <v>0</v>
      </c>
      <c r="M375" s="46"/>
      <c r="N375" s="7">
        <v>204</v>
      </c>
      <c r="O375" s="7">
        <f>VLOOKUP($N375,AF!$B$43:$M$84,O$9)*$G375</f>
        <v>0</v>
      </c>
      <c r="P375" s="7">
        <f>VLOOKUP($N375,AF!$B$43:$M$84,P$9)*$G375</f>
        <v>0</v>
      </c>
      <c r="Q375" s="7">
        <f>VLOOKUP($N375,AF!$B$43:$M$84,Q$9)*$H375</f>
        <v>0</v>
      </c>
      <c r="R375" s="7">
        <f>VLOOKUP($N375,AF!$B$43:$M$84,R$9)*$H375</f>
        <v>0</v>
      </c>
      <c r="S375" s="7">
        <f>VLOOKUP($N375,AF!$B$43:$M$84,S$9)*$I375</f>
        <v>0</v>
      </c>
      <c r="T375" s="7">
        <f>VLOOKUP($N375,AF!$B$43:$M$84,T$9)*$I375</f>
        <v>0</v>
      </c>
      <c r="U375" s="7">
        <f>VLOOKUP($N375,AF!$B$43:$M$84,U$9)*$J375</f>
        <v>0</v>
      </c>
      <c r="V375" s="7">
        <f>VLOOKUP($N375,AF!$B$43:$M$84,V$9)*$J375</f>
        <v>0</v>
      </c>
      <c r="W375" s="7">
        <f t="shared" si="832"/>
        <v>0</v>
      </c>
      <c r="X375" s="46"/>
      <c r="Y375" s="7">
        <f t="shared" si="833"/>
        <v>0</v>
      </c>
      <c r="Z375" s="7">
        <f t="shared" si="833"/>
        <v>0</v>
      </c>
      <c r="AA375" s="7">
        <f t="shared" si="834"/>
        <v>0</v>
      </c>
      <c r="AB375" s="45">
        <f t="shared" si="835"/>
        <v>0</v>
      </c>
      <c r="AC375" s="46"/>
      <c r="AD375" s="45">
        <v>300</v>
      </c>
      <c r="AE375" s="7">
        <f>VLOOKUP($AD375,AF!$B$43:$M$84,AE$9)*$O375</f>
        <v>0</v>
      </c>
      <c r="AF375" s="7">
        <f>VLOOKUP($AD375,AF!$B$43:$M$84,AF$9)*$P375</f>
        <v>0</v>
      </c>
      <c r="AG375" s="7">
        <f>VLOOKUP($AD375,AF!$B$43:$M$84,AG$9)*$Q375</f>
        <v>0</v>
      </c>
      <c r="AH375" s="7">
        <f>VLOOKUP($AD375,AF!$B$43:$M$84,AH$9)*$R375</f>
        <v>0</v>
      </c>
      <c r="AI375" s="7">
        <f>VLOOKUP($AD375,AF!$B$43:$M$84,AI$9)*$S375</f>
        <v>0</v>
      </c>
      <c r="AJ375" s="7">
        <f>VLOOKUP($AD375,AF!$B$43:$M$84,AJ$9)*$T375</f>
        <v>0</v>
      </c>
      <c r="AK375" s="7">
        <f>VLOOKUP($AD375,AF!$B$43:$M$84,AK$9)*$U375</f>
        <v>0</v>
      </c>
      <c r="AL375" s="7">
        <f>VLOOKUP($AD375,AF!$B$43:$M$84,AL$9)*$V375</f>
        <v>0</v>
      </c>
      <c r="AM375" s="7">
        <f t="shared" si="836"/>
        <v>0</v>
      </c>
      <c r="AN375" s="46"/>
      <c r="AO375" s="7">
        <f t="shared" si="837"/>
        <v>0</v>
      </c>
      <c r="AP375" s="7">
        <f t="shared" si="837"/>
        <v>0</v>
      </c>
      <c r="AQ375" s="7">
        <f t="shared" si="838"/>
        <v>0</v>
      </c>
      <c r="AR375" s="45">
        <f t="shared" si="839"/>
        <v>0</v>
      </c>
      <c r="AS375" s="46"/>
      <c r="AT375" s="46"/>
    </row>
    <row r="376" spans="1:46" x14ac:dyDescent="0.4">
      <c r="A376" s="20">
        <f t="shared" si="758"/>
        <v>368</v>
      </c>
      <c r="C376" t="s">
        <v>149</v>
      </c>
      <c r="D376" t="s">
        <v>241</v>
      </c>
      <c r="E376" s="55">
        <f>'Form 1 WP'!E77-Expenses!E373-Expenses!E374-Expenses!E375</f>
        <v>18024998.98</v>
      </c>
      <c r="F376" s="45">
        <v>101</v>
      </c>
      <c r="G376" s="115">
        <f>VLOOKUP($F376,AF!$B$43:$M$84,G$9)*$E376</f>
        <v>0</v>
      </c>
      <c r="H376" s="115">
        <f>VLOOKUP($F376,AF!$B$43:$M$84,H$9)*$E376</f>
        <v>0</v>
      </c>
      <c r="I376" s="115">
        <f>VLOOKUP($F376,AF!$B$43:$M$84,I$9)*$E376</f>
        <v>0</v>
      </c>
      <c r="J376" s="115">
        <f>VLOOKUP($F376,AF!$B$43:$M$84,J$9)*$E376</f>
        <v>0</v>
      </c>
      <c r="K376" s="115">
        <f t="shared" si="840"/>
        <v>18024998.98</v>
      </c>
      <c r="L376" s="45">
        <f>$E376-SUM(G376:K376)</f>
        <v>0</v>
      </c>
      <c r="M376" s="46"/>
      <c r="N376" s="7">
        <v>206</v>
      </c>
      <c r="O376" s="115">
        <f>VLOOKUP($N376,AF!$B$43:$M$84,O$9)*$G376</f>
        <v>0</v>
      </c>
      <c r="P376" s="115">
        <f>VLOOKUP($N376,AF!$B$43:$M$84,P$9)*$G376</f>
        <v>0</v>
      </c>
      <c r="Q376" s="115">
        <f>VLOOKUP($N376,AF!$B$43:$M$84,Q$9)*$H376</f>
        <v>0</v>
      </c>
      <c r="R376" s="115">
        <f>VLOOKUP($N376,AF!$B$43:$M$84,R$9)*$H376</f>
        <v>0</v>
      </c>
      <c r="S376" s="115">
        <f>VLOOKUP($N376,AF!$B$43:$M$84,S$9)*$I376</f>
        <v>0</v>
      </c>
      <c r="T376" s="115">
        <f>VLOOKUP($N376,AF!$B$43:$M$84,T$9)*$I376</f>
        <v>0</v>
      </c>
      <c r="U376" s="115">
        <f>VLOOKUP($N376,AF!$B$43:$M$84,U$9)*$J376</f>
        <v>0</v>
      </c>
      <c r="V376" s="115">
        <f>VLOOKUP($N376,AF!$B$43:$M$84,V$9)*$J376</f>
        <v>0</v>
      </c>
      <c r="W376" s="115">
        <f t="shared" si="832"/>
        <v>18024998.98</v>
      </c>
      <c r="X376" s="46"/>
      <c r="Y376" s="115">
        <f t="shared" si="833"/>
        <v>0</v>
      </c>
      <c r="Z376" s="115">
        <f t="shared" si="833"/>
        <v>0</v>
      </c>
      <c r="AA376" s="115">
        <f t="shared" si="834"/>
        <v>18024998.98</v>
      </c>
      <c r="AB376" s="45">
        <f t="shared" si="835"/>
        <v>0</v>
      </c>
      <c r="AC376" s="46"/>
      <c r="AD376" s="45">
        <v>300</v>
      </c>
      <c r="AE376" s="115">
        <f>VLOOKUP($AD376,AF!$B$43:$M$84,AE$9)*$O376</f>
        <v>0</v>
      </c>
      <c r="AF376" s="115">
        <f>VLOOKUP($AD376,AF!$B$43:$M$84,AF$9)*$P376</f>
        <v>0</v>
      </c>
      <c r="AG376" s="115">
        <f>VLOOKUP($AD376,AF!$B$43:$M$84,AG$9)*$Q376</f>
        <v>0</v>
      </c>
      <c r="AH376" s="115">
        <f>VLOOKUP($AD376,AF!$B$43:$M$84,AH$9)*$R376</f>
        <v>0</v>
      </c>
      <c r="AI376" s="115">
        <f>VLOOKUP($AD376,AF!$B$43:$M$84,AI$9)*$S376</f>
        <v>0</v>
      </c>
      <c r="AJ376" s="115">
        <f>VLOOKUP($AD376,AF!$B$43:$M$84,AJ$9)*$T376</f>
        <v>0</v>
      </c>
      <c r="AK376" s="115">
        <f>VLOOKUP($AD376,AF!$B$43:$M$84,AK$9)*$U376</f>
        <v>0</v>
      </c>
      <c r="AL376" s="115">
        <f>VLOOKUP($AD376,AF!$B$43:$M$84,AL$9)*$V376</f>
        <v>0</v>
      </c>
      <c r="AM376" s="115">
        <f t="shared" si="836"/>
        <v>18024998.98</v>
      </c>
      <c r="AN376" s="46"/>
      <c r="AO376" s="115">
        <f t="shared" si="837"/>
        <v>0</v>
      </c>
      <c r="AP376" s="115">
        <f t="shared" si="837"/>
        <v>0</v>
      </c>
      <c r="AQ376" s="115">
        <f t="shared" si="838"/>
        <v>18024998.98</v>
      </c>
      <c r="AR376" s="45">
        <f t="shared" si="839"/>
        <v>0</v>
      </c>
      <c r="AS376" s="46"/>
      <c r="AT376" s="46"/>
    </row>
    <row r="377" spans="1:46" x14ac:dyDescent="0.4">
      <c r="A377" s="20">
        <f t="shared" si="758"/>
        <v>369</v>
      </c>
      <c r="C377" t="s">
        <v>0</v>
      </c>
      <c r="D377" s="99"/>
      <c r="E377" s="15">
        <f>SUM(E373:E376)</f>
        <v>26230414</v>
      </c>
      <c r="F377" s="7"/>
      <c r="G377" s="7">
        <f t="shared" ref="G377:K377" si="841">SUM(G373:G376)</f>
        <v>1273756.48</v>
      </c>
      <c r="H377" s="7">
        <f t="shared" si="841"/>
        <v>667053.34</v>
      </c>
      <c r="I377" s="7">
        <f t="shared" si="841"/>
        <v>3226399.02</v>
      </c>
      <c r="J377" s="7">
        <f t="shared" si="841"/>
        <v>0</v>
      </c>
      <c r="K377" s="7">
        <f t="shared" si="841"/>
        <v>21063205.16</v>
      </c>
      <c r="L377" s="45">
        <f>$E377-SUM(G377:K377)</f>
        <v>0</v>
      </c>
      <c r="M377" s="46"/>
      <c r="N377" s="7"/>
      <c r="O377" s="7">
        <f t="shared" ref="O377:W377" si="842">SUM(O373:O376)</f>
        <v>293183.09193480725</v>
      </c>
      <c r="P377" s="7">
        <f t="shared" si="842"/>
        <v>980573.38806519273</v>
      </c>
      <c r="Q377" s="7">
        <f t="shared" si="842"/>
        <v>667053.34</v>
      </c>
      <c r="R377" s="7">
        <f t="shared" si="842"/>
        <v>0</v>
      </c>
      <c r="S377" s="7">
        <f t="shared" si="842"/>
        <v>3226399.02</v>
      </c>
      <c r="T377" s="7">
        <f t="shared" si="842"/>
        <v>0</v>
      </c>
      <c r="U377" s="7">
        <f t="shared" si="842"/>
        <v>0</v>
      </c>
      <c r="V377" s="7">
        <f t="shared" si="842"/>
        <v>0</v>
      </c>
      <c r="W377" s="7">
        <f t="shared" si="842"/>
        <v>21063205.16</v>
      </c>
      <c r="X377" s="46"/>
      <c r="Y377" s="7">
        <f t="shared" ref="Y377:AA377" si="843">SUM(Y373:Y376)</f>
        <v>4186635.451934807</v>
      </c>
      <c r="Z377" s="7">
        <f t="shared" si="843"/>
        <v>980573.38806519273</v>
      </c>
      <c r="AA377" s="7">
        <f t="shared" si="843"/>
        <v>26230414</v>
      </c>
      <c r="AB377" s="45">
        <f t="shared" si="835"/>
        <v>0</v>
      </c>
      <c r="AC377" s="46"/>
      <c r="AD377" s="7"/>
      <c r="AE377" s="7">
        <f t="shared" ref="AE377:AM377" si="844">SUM(AE373:AE376)</f>
        <v>232968.94080610338</v>
      </c>
      <c r="AF377" s="7">
        <f t="shared" si="844"/>
        <v>150656.0237674533</v>
      </c>
      <c r="AG377" s="7">
        <f t="shared" si="844"/>
        <v>397823.12377774453</v>
      </c>
      <c r="AH377" s="7">
        <f t="shared" si="844"/>
        <v>0</v>
      </c>
      <c r="AI377" s="7">
        <f t="shared" si="844"/>
        <v>929282.27736536402</v>
      </c>
      <c r="AJ377" s="7">
        <f t="shared" si="844"/>
        <v>0</v>
      </c>
      <c r="AK377" s="7">
        <f t="shared" si="844"/>
        <v>0</v>
      </c>
      <c r="AL377" s="7">
        <f t="shared" si="844"/>
        <v>0</v>
      </c>
      <c r="AM377" s="7">
        <f t="shared" si="844"/>
        <v>24519683.634283334</v>
      </c>
      <c r="AN377" s="46"/>
      <c r="AO377" s="7">
        <f t="shared" ref="AO377:AQ377" si="845">SUM(AO373:AO376)</f>
        <v>1560074.3419492119</v>
      </c>
      <c r="AP377" s="7">
        <f t="shared" si="845"/>
        <v>150656.0237674533</v>
      </c>
      <c r="AQ377" s="7">
        <f t="shared" si="845"/>
        <v>26230414</v>
      </c>
      <c r="AR377" s="45">
        <f t="shared" si="839"/>
        <v>0</v>
      </c>
      <c r="AS377" s="46"/>
      <c r="AT377" s="46"/>
    </row>
    <row r="378" spans="1:46" x14ac:dyDescent="0.4">
      <c r="A378" s="20">
        <f t="shared" si="758"/>
        <v>370</v>
      </c>
      <c r="E378" s="46"/>
      <c r="F378" s="47"/>
      <c r="G378" s="47"/>
      <c r="H378" s="47"/>
      <c r="I378" s="47"/>
      <c r="J378" s="47"/>
      <c r="K378" s="47"/>
      <c r="L378" s="47"/>
      <c r="M378" s="46"/>
      <c r="N378" s="47"/>
      <c r="O378" s="47"/>
      <c r="P378" s="47"/>
      <c r="Q378" s="47"/>
      <c r="R378" s="47"/>
      <c r="S378" s="47"/>
      <c r="T378" s="47"/>
      <c r="U378" s="47"/>
      <c r="V378" s="47"/>
      <c r="W378" s="47"/>
      <c r="X378" s="46"/>
      <c r="Y378" s="47"/>
      <c r="Z378" s="47"/>
      <c r="AA378" s="47"/>
      <c r="AB378" s="47"/>
      <c r="AC378" s="46"/>
      <c r="AD378" s="47"/>
      <c r="AE378" s="47"/>
      <c r="AF378" s="47"/>
      <c r="AG378" s="47"/>
      <c r="AH378" s="47"/>
      <c r="AI378" s="47"/>
      <c r="AJ378" s="47"/>
      <c r="AK378" s="47"/>
      <c r="AL378" s="47"/>
      <c r="AM378" s="47"/>
      <c r="AN378" s="46"/>
      <c r="AO378" s="47"/>
      <c r="AP378" s="47"/>
      <c r="AQ378" s="47"/>
      <c r="AR378" s="47"/>
      <c r="AS378" s="46"/>
      <c r="AT378" s="46"/>
    </row>
    <row r="379" spans="1:46" x14ac:dyDescent="0.4">
      <c r="A379" s="20">
        <f t="shared" si="758"/>
        <v>371</v>
      </c>
      <c r="B379" s="14" t="s">
        <v>16</v>
      </c>
      <c r="C379" s="14"/>
      <c r="E379" s="46"/>
      <c r="F379" s="47"/>
      <c r="G379" s="47"/>
      <c r="H379" s="47"/>
      <c r="I379" s="47"/>
      <c r="J379" s="47"/>
      <c r="K379" s="47"/>
      <c r="L379" s="47"/>
      <c r="M379" s="46"/>
      <c r="N379" s="47"/>
      <c r="O379" s="47"/>
      <c r="P379" s="47"/>
      <c r="Q379" s="47"/>
      <c r="R379" s="47"/>
      <c r="S379" s="47"/>
      <c r="T379" s="47"/>
      <c r="U379" s="47"/>
      <c r="V379" s="47"/>
      <c r="W379" s="47"/>
      <c r="X379" s="46"/>
      <c r="Y379" s="47"/>
      <c r="Z379" s="47"/>
      <c r="AA379" s="47"/>
      <c r="AB379" s="47"/>
      <c r="AC379" s="46"/>
      <c r="AD379" s="47"/>
      <c r="AE379" s="47"/>
      <c r="AF379" s="47"/>
      <c r="AG379" s="47"/>
      <c r="AH379" s="47"/>
      <c r="AI379" s="47"/>
      <c r="AJ379" s="47"/>
      <c r="AK379" s="47"/>
      <c r="AL379" s="47"/>
      <c r="AM379" s="47"/>
      <c r="AN379" s="46"/>
      <c r="AO379" s="47"/>
      <c r="AP379" s="47"/>
      <c r="AQ379" s="47"/>
      <c r="AR379" s="47"/>
      <c r="AS379" s="46"/>
      <c r="AT379" s="46"/>
    </row>
    <row r="380" spans="1:46" x14ac:dyDescent="0.4">
      <c r="A380" s="20">
        <f t="shared" si="758"/>
        <v>372</v>
      </c>
      <c r="C380" t="s">
        <v>722</v>
      </c>
      <c r="E380" s="7">
        <f>SUM(G380:K380)</f>
        <v>2665248.8449999997</v>
      </c>
      <c r="F380" s="47"/>
      <c r="G380" s="15">
        <f>+G405</f>
        <v>669400.25</v>
      </c>
      <c r="H380" s="15">
        <f t="shared" ref="H380:J380" si="846">+H405</f>
        <v>295098.17500000028</v>
      </c>
      <c r="I380" s="15">
        <f t="shared" si="846"/>
        <v>1700750.4199999995</v>
      </c>
      <c r="J380" s="15">
        <f t="shared" si="846"/>
        <v>0</v>
      </c>
      <c r="K380" s="15">
        <v>0</v>
      </c>
      <c r="L380" s="45">
        <f>$E380-SUM(G380:K380)</f>
        <v>0</v>
      </c>
      <c r="M380" s="46"/>
      <c r="N380" s="7">
        <v>205</v>
      </c>
      <c r="O380" s="7">
        <f>VLOOKUP($N380,AF!$B$43:$M$84,O$9)*$G380</f>
        <v>154077.20244683896</v>
      </c>
      <c r="P380" s="7">
        <f>VLOOKUP($N380,AF!$B$43:$M$84,P$9)*$G380</f>
        <v>515323.04755316104</v>
      </c>
      <c r="Q380" s="7">
        <f>VLOOKUP($N380,AF!$B$43:$M$84,Q$9)*$H380</f>
        <v>295098.17500000028</v>
      </c>
      <c r="R380" s="7">
        <f>VLOOKUP($N380,AF!$B$43:$M$84,R$9)*$H380</f>
        <v>0</v>
      </c>
      <c r="S380" s="7">
        <f>VLOOKUP($N380,AF!$B$43:$M$84,S$9)*$I380</f>
        <v>1700750.4199999995</v>
      </c>
      <c r="T380" s="7">
        <f>VLOOKUP($N380,AF!$B$43:$M$84,T$9)*$I380</f>
        <v>0</v>
      </c>
      <c r="U380" s="7">
        <f>VLOOKUP($N380,AF!$B$43:$M$84,U$9)*$J380</f>
        <v>0</v>
      </c>
      <c r="V380" s="7">
        <f>VLOOKUP($N380,AF!$B$43:$M$84,V$9)*$J380</f>
        <v>0</v>
      </c>
      <c r="W380" s="7">
        <f t="shared" ref="W380" si="847">E380-SUM(O380:V380)</f>
        <v>0</v>
      </c>
      <c r="X380" s="46"/>
      <c r="Y380" s="7">
        <f>+O380+Q380+S380+U380</f>
        <v>2149925.7974468386</v>
      </c>
      <c r="Z380" s="7">
        <f>+P380+R380+T380+V380</f>
        <v>515323.04755316104</v>
      </c>
      <c r="AA380" s="7">
        <f t="shared" ref="AA380" si="848">+Z380+Y380+W380</f>
        <v>2665248.8449999997</v>
      </c>
      <c r="AB380" s="45">
        <f t="shared" ref="AB380" si="849">$E380-AA380</f>
        <v>0</v>
      </c>
      <c r="AC380" s="46"/>
      <c r="AD380" s="45">
        <v>305</v>
      </c>
      <c r="AE380" s="7">
        <f>VLOOKUP($AD380,AF!$B$43:$M$84,AE$9)*$O380</f>
        <v>122432.71745148713</v>
      </c>
      <c r="AF380" s="7">
        <f>VLOOKUP($AD380,AF!$B$43:$M$84,AF$9)*$P380</f>
        <v>79174.615837039106</v>
      </c>
      <c r="AG380" s="7">
        <f>VLOOKUP($AD380,AF!$B$43:$M$84,AG$9)*$Q380</f>
        <v>175993.23886094571</v>
      </c>
      <c r="AH380" s="7">
        <f>VLOOKUP($AD380,AF!$B$43:$M$84,AH$9)*$R380</f>
        <v>0</v>
      </c>
      <c r="AI380" s="7">
        <f>VLOOKUP($AD380,AF!$B$43:$M$84,AI$9)*$S380</f>
        <v>489857.95424885134</v>
      </c>
      <c r="AJ380" s="7">
        <f>VLOOKUP($AD380,AF!$B$43:$M$84,AJ$9)*$T380</f>
        <v>0</v>
      </c>
      <c r="AK380" s="7">
        <f>VLOOKUP($AD380,AF!$B$43:$M$84,AK$9)*$U380</f>
        <v>0</v>
      </c>
      <c r="AL380" s="7">
        <f>VLOOKUP($AD380,AF!$B$43:$M$84,AL$9)*$V380</f>
        <v>0</v>
      </c>
      <c r="AM380" s="7">
        <f>E380-SUM(AE380:AL380)</f>
        <v>1797790.3186016765</v>
      </c>
      <c r="AN380" s="46"/>
      <c r="AO380" s="7">
        <f>+AE380+AG380+AI380+AK380</f>
        <v>788283.91056128417</v>
      </c>
      <c r="AP380" s="7">
        <f>+AF380+AH380+AJ380+AL380</f>
        <v>79174.615837039106</v>
      </c>
      <c r="AQ380" s="7">
        <f t="shared" ref="AQ380" si="850">+AP380+AO380+AM380</f>
        <v>2665248.8449999997</v>
      </c>
      <c r="AR380" s="45">
        <f t="shared" ref="AR380" si="851">$E380-AQ380</f>
        <v>0</v>
      </c>
      <c r="AS380" s="46"/>
      <c r="AT380" s="46"/>
    </row>
    <row r="381" spans="1:46" ht="15" thickBot="1" x14ac:dyDescent="0.45">
      <c r="A381" s="20">
        <f t="shared" si="758"/>
        <v>373</v>
      </c>
      <c r="E381" s="52"/>
      <c r="F381" s="47"/>
      <c r="G381" s="52"/>
      <c r="H381" s="52"/>
      <c r="I381" s="52"/>
      <c r="J381" s="52"/>
      <c r="K381" s="52"/>
      <c r="L381" s="47"/>
      <c r="M381" s="46"/>
      <c r="N381" s="47"/>
      <c r="O381" s="52"/>
      <c r="P381" s="52"/>
      <c r="Q381" s="52"/>
      <c r="R381" s="52"/>
      <c r="S381" s="52"/>
      <c r="T381" s="52"/>
      <c r="U381" s="52"/>
      <c r="V381" s="52"/>
      <c r="W381" s="52"/>
      <c r="X381" s="46"/>
      <c r="Y381" s="52"/>
      <c r="Z381" s="52"/>
      <c r="AA381" s="52"/>
      <c r="AB381" s="47"/>
      <c r="AC381" s="46"/>
      <c r="AD381" s="47"/>
      <c r="AE381" s="52"/>
      <c r="AF381" s="52"/>
      <c r="AG381" s="52"/>
      <c r="AH381" s="52"/>
      <c r="AI381" s="52"/>
      <c r="AJ381" s="52"/>
      <c r="AK381" s="52"/>
      <c r="AL381" s="52"/>
      <c r="AM381" s="52"/>
      <c r="AN381" s="46"/>
      <c r="AO381" s="52"/>
      <c r="AP381" s="52"/>
      <c r="AQ381" s="52"/>
      <c r="AR381" s="47"/>
      <c r="AS381" s="46"/>
      <c r="AT381" s="46"/>
    </row>
    <row r="382" spans="1:46" ht="15" thickTop="1" x14ac:dyDescent="0.4">
      <c r="A382" s="20">
        <f t="shared" si="758"/>
        <v>374</v>
      </c>
      <c r="C382" t="s">
        <v>17</v>
      </c>
      <c r="E382" s="15">
        <f>+E370+E377+E380</f>
        <v>589173841.84500003</v>
      </c>
      <c r="F382" s="7"/>
      <c r="G382" s="15">
        <f>+G370+G377+G380</f>
        <v>3130187.0743942992</v>
      </c>
      <c r="H382" s="15">
        <f>+H370+H377+H380</f>
        <v>1915716.8404394302</v>
      </c>
      <c r="I382" s="15">
        <f>+I370+I377+I380</f>
        <v>10844176.827909738</v>
      </c>
      <c r="J382" s="15">
        <f>+J370+J377+J380</f>
        <v>0</v>
      </c>
      <c r="K382" s="15">
        <f>+K370+K377+K380</f>
        <v>556335271.54225647</v>
      </c>
      <c r="L382" s="45">
        <f>$E382-SUM(G382:K382)</f>
        <v>16948489.560000062</v>
      </c>
      <c r="M382" s="46"/>
      <c r="N382" s="7"/>
      <c r="O382" s="15">
        <f t="shared" ref="O382:W382" si="852">+O370+O377+O380</f>
        <v>643259.89297663758</v>
      </c>
      <c r="P382" s="15">
        <f t="shared" si="852"/>
        <v>2486927.1814176617</v>
      </c>
      <c r="Q382" s="15">
        <f t="shared" si="852"/>
        <v>1915716.8404394302</v>
      </c>
      <c r="R382" s="15">
        <f t="shared" si="852"/>
        <v>0</v>
      </c>
      <c r="S382" s="15">
        <f t="shared" si="852"/>
        <v>10844176.827909738</v>
      </c>
      <c r="T382" s="15">
        <f t="shared" si="852"/>
        <v>0</v>
      </c>
      <c r="U382" s="15">
        <f t="shared" si="852"/>
        <v>0</v>
      </c>
      <c r="V382" s="15">
        <f t="shared" si="852"/>
        <v>0</v>
      </c>
      <c r="W382" s="15">
        <f t="shared" si="852"/>
        <v>573283761.10225642</v>
      </c>
      <c r="X382" s="46"/>
      <c r="Y382" s="15">
        <f>+Y370+Y377+Y380</f>
        <v>13403153.561325807</v>
      </c>
      <c r="Z382" s="15">
        <f>+Z370+Z377+Z380</f>
        <v>2486927.1814176617</v>
      </c>
      <c r="AA382" s="15">
        <f>+AA370+AA377+AA380</f>
        <v>589173841.84500003</v>
      </c>
      <c r="AB382" s="45">
        <f t="shared" ref="AB382:AB384" si="853">$E382-AA382</f>
        <v>0</v>
      </c>
      <c r="AC382" s="46"/>
      <c r="AD382" s="7"/>
      <c r="AE382" s="15">
        <f t="shared" ref="AE382:AM382" si="854">+AE370+AE377+AE380</f>
        <v>502414.97054217762</v>
      </c>
      <c r="AF382" s="15">
        <f t="shared" si="854"/>
        <v>402704.84959493612</v>
      </c>
      <c r="AG382" s="15">
        <f t="shared" si="854"/>
        <v>1119124.2352004712</v>
      </c>
      <c r="AH382" s="15">
        <f t="shared" si="854"/>
        <v>0</v>
      </c>
      <c r="AI382" s="15">
        <f t="shared" si="854"/>
        <v>3034428.5029747952</v>
      </c>
      <c r="AJ382" s="15">
        <f t="shared" si="854"/>
        <v>0</v>
      </c>
      <c r="AK382" s="15">
        <f t="shared" si="854"/>
        <v>0</v>
      </c>
      <c r="AL382" s="15">
        <f t="shared" si="854"/>
        <v>0</v>
      </c>
      <c r="AM382" s="15">
        <f t="shared" si="854"/>
        <v>584115169.28668749</v>
      </c>
      <c r="AN382" s="46"/>
      <c r="AO382" s="15">
        <f>+AO370+AO377+AO380</f>
        <v>4655967.708717444</v>
      </c>
      <c r="AP382" s="15">
        <f>+AP370+AP377+AP380</f>
        <v>402704.84959493612</v>
      </c>
      <c r="AQ382" s="7">
        <f>+AP382+AO382+AM382</f>
        <v>589173841.84499991</v>
      </c>
      <c r="AR382" s="45">
        <f t="shared" ref="AR382" si="855">$E382-AQ382</f>
        <v>0</v>
      </c>
      <c r="AS382" s="46"/>
      <c r="AT382" s="46"/>
    </row>
    <row r="383" spans="1:46" x14ac:dyDescent="0.4">
      <c r="A383" s="20">
        <f t="shared" si="758"/>
        <v>375</v>
      </c>
      <c r="C383" t="s">
        <v>731</v>
      </c>
      <c r="E383" s="15">
        <f>E382-E380</f>
        <v>586508593</v>
      </c>
      <c r="G383" s="15">
        <f>G382-G380</f>
        <v>2460786.8243942992</v>
      </c>
      <c r="H383" s="15">
        <f>H382-H380</f>
        <v>1620618.6654394299</v>
      </c>
      <c r="I383" s="15">
        <f>I382-I380</f>
        <v>9143426.4079097379</v>
      </c>
      <c r="J383" s="15">
        <f>J382-J380</f>
        <v>0</v>
      </c>
      <c r="K383" s="15">
        <f>K382-K380</f>
        <v>556335271.54225647</v>
      </c>
      <c r="L383" s="45">
        <f>$E383-SUM(G383:K383)</f>
        <v>16948489.560000062</v>
      </c>
      <c r="M383" s="46"/>
      <c r="O383" s="15">
        <f t="shared" ref="O383:W383" si="856">O382-O380</f>
        <v>489182.69052979862</v>
      </c>
      <c r="P383" s="15">
        <f t="shared" si="856"/>
        <v>1971604.1338645006</v>
      </c>
      <c r="Q383" s="15">
        <f t="shared" si="856"/>
        <v>1620618.6654394299</v>
      </c>
      <c r="R383" s="15">
        <f t="shared" si="856"/>
        <v>0</v>
      </c>
      <c r="S383" s="15">
        <f t="shared" si="856"/>
        <v>9143426.4079097379</v>
      </c>
      <c r="T383" s="15">
        <f t="shared" si="856"/>
        <v>0</v>
      </c>
      <c r="U383" s="15">
        <f t="shared" si="856"/>
        <v>0</v>
      </c>
      <c r="V383" s="15">
        <f t="shared" si="856"/>
        <v>0</v>
      </c>
      <c r="W383" s="15">
        <f t="shared" si="856"/>
        <v>573283761.10225642</v>
      </c>
      <c r="X383" s="46"/>
      <c r="Y383" s="15">
        <f>Y382-Y380</f>
        <v>11253227.763878968</v>
      </c>
      <c r="Z383" s="15">
        <f>Z382-Z380</f>
        <v>1971604.1338645006</v>
      </c>
      <c r="AA383" s="15">
        <f>AA382-AA380</f>
        <v>586508593</v>
      </c>
      <c r="AB383" s="45">
        <f t="shared" si="853"/>
        <v>0</v>
      </c>
      <c r="AC383" s="46"/>
      <c r="AE383" s="15">
        <f t="shared" ref="AE383:AM383" si="857">AE382-AE380</f>
        <v>379982.25309069047</v>
      </c>
      <c r="AF383" s="15">
        <f t="shared" si="857"/>
        <v>323530.23375789705</v>
      </c>
      <c r="AG383" s="15">
        <f t="shared" si="857"/>
        <v>943130.99633952556</v>
      </c>
      <c r="AH383" s="15">
        <f t="shared" si="857"/>
        <v>0</v>
      </c>
      <c r="AI383" s="15">
        <f t="shared" si="857"/>
        <v>2544570.548725944</v>
      </c>
      <c r="AJ383" s="15">
        <f t="shared" si="857"/>
        <v>0</v>
      </c>
      <c r="AK383" s="15">
        <f t="shared" si="857"/>
        <v>0</v>
      </c>
      <c r="AL383" s="15">
        <f t="shared" si="857"/>
        <v>0</v>
      </c>
      <c r="AM383" s="15">
        <f t="shared" si="857"/>
        <v>582317378.96808577</v>
      </c>
      <c r="AN383" s="46"/>
      <c r="AO383" s="15">
        <f>AO382-AO380</f>
        <v>3867683.7981561599</v>
      </c>
      <c r="AP383" s="15">
        <f>AP382-AP380</f>
        <v>323530.23375789705</v>
      </c>
      <c r="AQ383" s="15">
        <f>AQ382-AQ380</f>
        <v>586508592.99999988</v>
      </c>
      <c r="AR383" s="45">
        <f t="shared" ref="AR383" si="858">$E383-AQ383</f>
        <v>0</v>
      </c>
      <c r="AS383" s="46"/>
      <c r="AT383" s="46"/>
    </row>
    <row r="384" spans="1:46" x14ac:dyDescent="0.4">
      <c r="A384" s="20">
        <f t="shared" si="758"/>
        <v>376</v>
      </c>
      <c r="C384" t="s">
        <v>754</v>
      </c>
      <c r="E384" s="15">
        <f>E333-E331</f>
        <v>461658382</v>
      </c>
      <c r="G384" s="15">
        <f>G333-G331</f>
        <v>332970.77798099758</v>
      </c>
      <c r="H384" s="15">
        <f>H333-H331</f>
        <v>68842.974798099764</v>
      </c>
      <c r="I384" s="15">
        <f>I333-I331</f>
        <v>2410441.0063657956</v>
      </c>
      <c r="J384" s="15">
        <f>J333-J331</f>
        <v>0</v>
      </c>
      <c r="K384" s="15">
        <f>K333-K331</f>
        <v>458846127.2408551</v>
      </c>
      <c r="L384" s="45">
        <f>$E384-SUM(G384:K384)</f>
        <v>0</v>
      </c>
      <c r="M384" s="46"/>
      <c r="O384" s="15">
        <f t="shared" ref="O384:W384" si="859">O333-O331</f>
        <v>54016.851612054073</v>
      </c>
      <c r="P384" s="15">
        <f t="shared" si="859"/>
        <v>278953.92636894353</v>
      </c>
      <c r="Q384" s="15">
        <f t="shared" si="859"/>
        <v>68842.974798099764</v>
      </c>
      <c r="R384" s="15">
        <f t="shared" si="859"/>
        <v>0</v>
      </c>
      <c r="S384" s="15">
        <f t="shared" si="859"/>
        <v>2410441.0063657956</v>
      </c>
      <c r="T384" s="15">
        <f t="shared" si="859"/>
        <v>0</v>
      </c>
      <c r="U384" s="15">
        <f t="shared" si="859"/>
        <v>0</v>
      </c>
      <c r="V384" s="15">
        <f t="shared" si="859"/>
        <v>0</v>
      </c>
      <c r="W384" s="15">
        <f t="shared" si="859"/>
        <v>458846127.2408551</v>
      </c>
      <c r="X384" s="46"/>
      <c r="Y384" s="15">
        <f>Y333-Y331</f>
        <v>2533300.8327759495</v>
      </c>
      <c r="Z384" s="15">
        <f>Z333-Z331</f>
        <v>278953.92636894353</v>
      </c>
      <c r="AA384" s="15">
        <f>AA333-AA331</f>
        <v>461658382</v>
      </c>
      <c r="AB384" s="45">
        <f t="shared" si="853"/>
        <v>0</v>
      </c>
      <c r="AC384" s="46"/>
      <c r="AE384" s="15">
        <f t="shared" ref="AE384:AM384" si="860">AE333-AE331</f>
        <v>39741.891884784243</v>
      </c>
      <c r="AF384" s="15">
        <f t="shared" si="860"/>
        <v>67880.66403203232</v>
      </c>
      <c r="AG384" s="15">
        <f t="shared" si="860"/>
        <v>11329.006632240118</v>
      </c>
      <c r="AH384" s="15">
        <f t="shared" si="860"/>
        <v>0</v>
      </c>
      <c r="AI384" s="15">
        <f t="shared" si="860"/>
        <v>644330.65653962572</v>
      </c>
      <c r="AJ384" s="15">
        <f t="shared" si="860"/>
        <v>0</v>
      </c>
      <c r="AK384" s="15">
        <f t="shared" si="860"/>
        <v>0</v>
      </c>
      <c r="AL384" s="15">
        <f t="shared" si="860"/>
        <v>0</v>
      </c>
      <c r="AM384" s="15">
        <f t="shared" si="860"/>
        <v>460895099.78091127</v>
      </c>
      <c r="AN384" s="15"/>
      <c r="AO384" s="15">
        <f>AO333-AO331</f>
        <v>695401.55505664996</v>
      </c>
      <c r="AP384" s="15">
        <f>AP333-AP331</f>
        <v>67880.66403203232</v>
      </c>
      <c r="AQ384" s="15">
        <f>AQ333-AQ331</f>
        <v>461658382</v>
      </c>
      <c r="AR384" s="45"/>
      <c r="AS384" s="46"/>
      <c r="AT384" s="46"/>
    </row>
    <row r="385" spans="1:46" x14ac:dyDescent="0.4">
      <c r="A385" s="20">
        <f t="shared" si="758"/>
        <v>377</v>
      </c>
      <c r="C385" t="s">
        <v>758</v>
      </c>
      <c r="E385" s="15"/>
      <c r="G385" s="15"/>
      <c r="H385" s="15"/>
      <c r="I385" s="15"/>
      <c r="J385" s="15"/>
      <c r="K385" s="15"/>
      <c r="L385" s="45"/>
      <c r="M385" s="46"/>
      <c r="O385" s="111">
        <f>IFERROR(O384/$E$384,0)</f>
        <v>1.170061104014658E-4</v>
      </c>
      <c r="P385" s="111">
        <f t="shared" ref="P385:W385" si="861">IFERROR(P384/$E$384,0)</f>
        <v>6.0424317470519472E-4</v>
      </c>
      <c r="Q385" s="111">
        <f t="shared" si="861"/>
        <v>1.4912103295917144E-4</v>
      </c>
      <c r="R385" s="111">
        <f t="shared" si="861"/>
        <v>0</v>
      </c>
      <c r="S385" s="111">
        <f t="shared" si="861"/>
        <v>5.2212655512140051E-3</v>
      </c>
      <c r="T385" s="111">
        <f t="shared" si="861"/>
        <v>0</v>
      </c>
      <c r="U385" s="111">
        <f t="shared" si="861"/>
        <v>0</v>
      </c>
      <c r="V385" s="111">
        <f t="shared" si="861"/>
        <v>0</v>
      </c>
      <c r="W385" s="111">
        <f t="shared" si="861"/>
        <v>0.99390836413072015</v>
      </c>
      <c r="X385" s="46"/>
      <c r="Y385" s="15"/>
      <c r="Z385" s="15"/>
      <c r="AA385" s="15"/>
      <c r="AB385" s="45"/>
      <c r="AC385" s="46"/>
      <c r="AE385" s="15"/>
      <c r="AF385" s="15"/>
      <c r="AG385" s="15"/>
      <c r="AH385" s="15"/>
      <c r="AI385" s="15"/>
      <c r="AJ385" s="15"/>
      <c r="AK385" s="15"/>
      <c r="AL385" s="15"/>
      <c r="AM385" s="15"/>
      <c r="AN385" s="46"/>
      <c r="AO385" s="15"/>
      <c r="AP385" s="15"/>
      <c r="AQ385" s="15"/>
      <c r="AR385" s="45"/>
      <c r="AS385" s="46"/>
      <c r="AT385" s="46"/>
    </row>
    <row r="386" spans="1:46" x14ac:dyDescent="0.4">
      <c r="A386" s="20">
        <f t="shared" si="758"/>
        <v>378</v>
      </c>
      <c r="E386" s="15"/>
      <c r="G386" s="15"/>
      <c r="H386" s="15"/>
      <c r="I386" s="15"/>
      <c r="J386" s="15"/>
      <c r="K386" s="15"/>
      <c r="L386" s="45"/>
      <c r="M386" s="46"/>
      <c r="O386" s="111"/>
      <c r="P386" s="111"/>
      <c r="Q386" s="111"/>
      <c r="R386" s="111"/>
      <c r="S386" s="111"/>
      <c r="T386" s="111"/>
      <c r="U386" s="111"/>
      <c r="V386" s="111"/>
      <c r="W386" s="111"/>
      <c r="X386" s="46"/>
      <c r="Y386" s="15"/>
      <c r="Z386" s="15"/>
      <c r="AA386" s="15"/>
      <c r="AB386" s="45"/>
      <c r="AC386" s="46"/>
      <c r="AE386" s="15"/>
      <c r="AF386" s="15"/>
      <c r="AG386" s="15"/>
      <c r="AH386" s="15"/>
      <c r="AI386" s="15"/>
      <c r="AJ386" s="15"/>
      <c r="AK386" s="15"/>
      <c r="AL386" s="15"/>
      <c r="AM386" s="15"/>
      <c r="AN386" s="46"/>
      <c r="AO386" s="15"/>
      <c r="AP386" s="15"/>
      <c r="AQ386" s="15"/>
      <c r="AR386" s="45"/>
      <c r="AS386" s="46"/>
      <c r="AT386" s="46"/>
    </row>
    <row r="387" spans="1:46" x14ac:dyDescent="0.4">
      <c r="A387" s="20">
        <f t="shared" si="758"/>
        <v>379</v>
      </c>
      <c r="C387" t="s">
        <v>759</v>
      </c>
      <c r="E387" s="15">
        <f>+E233</f>
        <v>115549749</v>
      </c>
      <c r="G387" s="15">
        <f>+G233</f>
        <v>80760.542019002372</v>
      </c>
      <c r="H387" s="15">
        <f>+H233</f>
        <v>3841.2852019002376</v>
      </c>
      <c r="I387" s="15">
        <f>+I233</f>
        <v>456190.37363420427</v>
      </c>
      <c r="J387" s="15">
        <f>+J233</f>
        <v>0</v>
      </c>
      <c r="K387" s="15">
        <f>+K233</f>
        <v>115008956.79914489</v>
      </c>
      <c r="L387" s="45"/>
      <c r="M387" s="46"/>
      <c r="O387" s="111"/>
      <c r="P387" s="111"/>
      <c r="Q387" s="111"/>
      <c r="R387" s="111"/>
      <c r="S387" s="111"/>
      <c r="T387" s="111"/>
      <c r="U387" s="111"/>
      <c r="V387" s="111"/>
      <c r="W387" s="111"/>
      <c r="X387" s="46"/>
      <c r="Y387" s="15"/>
      <c r="Z387" s="15"/>
      <c r="AA387" s="15"/>
      <c r="AB387" s="45"/>
      <c r="AC387" s="46"/>
      <c r="AE387" s="15"/>
      <c r="AF387" s="15"/>
      <c r="AG387" s="15"/>
      <c r="AH387" s="15"/>
      <c r="AI387" s="15"/>
      <c r="AJ387" s="15"/>
      <c r="AK387" s="15"/>
      <c r="AL387" s="15"/>
      <c r="AM387" s="15"/>
      <c r="AN387" s="46"/>
      <c r="AO387" s="15"/>
      <c r="AP387" s="15"/>
      <c r="AQ387" s="15"/>
      <c r="AS387" s="46"/>
      <c r="AT387" s="46"/>
    </row>
    <row r="388" spans="1:46" x14ac:dyDescent="0.4">
      <c r="A388" s="20">
        <f t="shared" si="758"/>
        <v>380</v>
      </c>
      <c r="C388" t="s">
        <v>760</v>
      </c>
      <c r="E388" s="15">
        <f>-E124</f>
        <v>-561494</v>
      </c>
      <c r="G388" s="15">
        <f>-G124</f>
        <v>-13337.149643705463</v>
      </c>
      <c r="H388" s="15">
        <f>-H124</f>
        <v>-1333.7149643705463</v>
      </c>
      <c r="I388" s="15">
        <f>-I124</f>
        <v>-24006.869358669832</v>
      </c>
      <c r="J388" s="15">
        <f>-J124</f>
        <v>0</v>
      </c>
      <c r="K388" s="15">
        <f>-K124</f>
        <v>-522816.26603325416</v>
      </c>
      <c r="L388" s="45"/>
      <c r="M388" s="46"/>
      <c r="O388" s="111"/>
      <c r="P388" s="111"/>
      <c r="Q388" s="111"/>
      <c r="R388" s="111"/>
      <c r="S388" s="111"/>
      <c r="T388" s="111"/>
      <c r="U388" s="111"/>
      <c r="V388" s="111"/>
      <c r="W388" s="111"/>
      <c r="X388" s="46"/>
      <c r="Y388" s="15"/>
      <c r="Z388" s="15"/>
      <c r="AA388" s="15"/>
      <c r="AB388" s="45"/>
      <c r="AC388" s="46"/>
      <c r="AE388" s="15"/>
      <c r="AF388" s="15"/>
      <c r="AG388" s="15"/>
      <c r="AH388" s="15"/>
      <c r="AI388" s="15"/>
      <c r="AJ388" s="15"/>
      <c r="AK388" s="15"/>
      <c r="AL388" s="15"/>
      <c r="AM388" s="15"/>
      <c r="AN388" s="46"/>
      <c r="AO388" s="15"/>
      <c r="AP388" s="15"/>
      <c r="AQ388" s="15"/>
      <c r="AS388" s="46"/>
      <c r="AT388" s="46"/>
    </row>
    <row r="389" spans="1:46" x14ac:dyDescent="0.4">
      <c r="A389" s="20">
        <f t="shared" si="758"/>
        <v>381</v>
      </c>
      <c r="C389" t="s">
        <v>761</v>
      </c>
      <c r="E389" s="15">
        <f>E387+E388</f>
        <v>114988255</v>
      </c>
      <c r="G389" s="15">
        <f t="shared" ref="G389:K389" si="862">G387+G388</f>
        <v>67423.392375296913</v>
      </c>
      <c r="H389" s="15">
        <f t="shared" si="862"/>
        <v>2507.5702375296914</v>
      </c>
      <c r="I389" s="15">
        <f t="shared" si="862"/>
        <v>432183.50427553442</v>
      </c>
      <c r="J389" s="15">
        <f t="shared" si="862"/>
        <v>0</v>
      </c>
      <c r="K389" s="15">
        <f t="shared" si="862"/>
        <v>114486140.53311165</v>
      </c>
      <c r="L389" s="45"/>
      <c r="M389" s="46"/>
      <c r="O389" s="111"/>
      <c r="P389" s="111"/>
      <c r="Q389" s="111"/>
      <c r="R389" s="111"/>
      <c r="S389" s="111"/>
      <c r="T389" s="111"/>
      <c r="U389" s="111"/>
      <c r="V389" s="111"/>
      <c r="W389" s="111"/>
      <c r="X389" s="46"/>
      <c r="Y389" s="15"/>
      <c r="Z389" s="15"/>
      <c r="AA389" s="15"/>
      <c r="AB389" s="45"/>
      <c r="AC389" s="46"/>
      <c r="AE389" s="15"/>
      <c r="AF389" s="15"/>
      <c r="AG389" s="15"/>
      <c r="AH389" s="15"/>
      <c r="AI389" s="15"/>
      <c r="AJ389" s="15"/>
      <c r="AK389" s="15"/>
      <c r="AL389" s="15"/>
      <c r="AM389" s="15"/>
      <c r="AN389" s="46"/>
      <c r="AO389" s="15"/>
      <c r="AP389" s="15"/>
      <c r="AQ389" s="15"/>
      <c r="AS389" s="46"/>
      <c r="AT389" s="46"/>
    </row>
    <row r="390" spans="1:46" x14ac:dyDescent="0.4">
      <c r="A390" s="20">
        <f t="shared" si="758"/>
        <v>382</v>
      </c>
      <c r="C390" t="s">
        <v>764</v>
      </c>
      <c r="E390" s="111">
        <f>IFERROR(E389/$E$389,0)</f>
        <v>1</v>
      </c>
      <c r="F390" s="47">
        <v>104</v>
      </c>
      <c r="G390" s="111">
        <f>IFERROR(G389/$E$389,0)</f>
        <v>5.8635025268708449E-4</v>
      </c>
      <c r="H390" s="111">
        <f t="shared" ref="H390:K390" si="863">IFERROR(H389/$E$389,0)</f>
        <v>2.1807185764578229E-5</v>
      </c>
      <c r="I390" s="111">
        <f t="shared" si="863"/>
        <v>3.7585012858533631E-3</v>
      </c>
      <c r="J390" s="111">
        <f t="shared" si="863"/>
        <v>0</v>
      </c>
      <c r="K390" s="111">
        <f t="shared" si="863"/>
        <v>0.99563334127569503</v>
      </c>
      <c r="L390" s="45"/>
      <c r="M390" s="46"/>
      <c r="O390" s="111"/>
      <c r="P390" s="111"/>
      <c r="Q390" s="111"/>
      <c r="R390" s="111"/>
      <c r="S390" s="111"/>
      <c r="T390" s="111"/>
      <c r="U390" s="111"/>
      <c r="V390" s="111"/>
      <c r="W390" s="111"/>
      <c r="X390" s="46"/>
      <c r="Y390" s="15"/>
      <c r="Z390" s="15"/>
      <c r="AA390" s="15"/>
      <c r="AB390" s="45"/>
      <c r="AC390" s="46"/>
      <c r="AE390" s="15"/>
      <c r="AF390" s="15"/>
      <c r="AG390" s="15"/>
      <c r="AH390" s="15"/>
      <c r="AI390" s="15"/>
      <c r="AJ390" s="15"/>
      <c r="AK390" s="15"/>
      <c r="AL390" s="15"/>
      <c r="AM390" s="15"/>
      <c r="AN390" s="46"/>
      <c r="AO390" s="15"/>
      <c r="AP390" s="15"/>
      <c r="AQ390" s="15"/>
      <c r="AS390" s="46"/>
      <c r="AT390" s="46"/>
    </row>
    <row r="391" spans="1:46" x14ac:dyDescent="0.4">
      <c r="A391" s="20">
        <f t="shared" si="758"/>
        <v>383</v>
      </c>
      <c r="C391" t="s">
        <v>762</v>
      </c>
      <c r="E391" s="15">
        <f>-(E148+E149)</f>
        <v>-111657420</v>
      </c>
      <c r="G391" s="15">
        <f>-(G148+G149)</f>
        <v>0</v>
      </c>
      <c r="H391" s="15">
        <f>-(H148+H149)</f>
        <v>0</v>
      </c>
      <c r="I391" s="15">
        <f>-(I148+I149)</f>
        <v>0</v>
      </c>
      <c r="J391" s="15">
        <f>-(J148+J149)</f>
        <v>0</v>
      </c>
      <c r="K391" s="15">
        <f>-(K148+K149)</f>
        <v>-111657420</v>
      </c>
      <c r="L391" s="45"/>
      <c r="M391" s="46"/>
      <c r="O391" s="111"/>
      <c r="P391" s="111"/>
      <c r="Q391" s="111"/>
      <c r="R391" s="111"/>
      <c r="S391" s="111"/>
      <c r="T391" s="111"/>
      <c r="U391" s="111"/>
      <c r="V391" s="111"/>
      <c r="W391" s="111"/>
      <c r="X391" s="46"/>
      <c r="Y391" s="15"/>
      <c r="Z391" s="15"/>
      <c r="AA391" s="15"/>
      <c r="AB391" s="45"/>
      <c r="AC391" s="46"/>
      <c r="AE391" s="15"/>
      <c r="AF391" s="15"/>
      <c r="AG391" s="15"/>
      <c r="AH391" s="15"/>
      <c r="AI391" s="15"/>
      <c r="AJ391" s="15"/>
      <c r="AK391" s="15"/>
      <c r="AL391" s="15"/>
      <c r="AM391" s="15"/>
      <c r="AN391" s="46"/>
      <c r="AO391" s="15"/>
      <c r="AP391" s="15"/>
      <c r="AQ391" s="15"/>
      <c r="AS391" s="46"/>
      <c r="AT391" s="46"/>
    </row>
    <row r="392" spans="1:46" x14ac:dyDescent="0.4">
      <c r="A392" s="20">
        <f t="shared" si="758"/>
        <v>384</v>
      </c>
      <c r="C392" t="s">
        <v>763</v>
      </c>
      <c r="E392" s="15">
        <f>E389+E391</f>
        <v>3330835</v>
      </c>
      <c r="G392" s="15">
        <f t="shared" ref="G392:K392" si="864">G389+G391</f>
        <v>67423.392375296913</v>
      </c>
      <c r="H392" s="15">
        <f t="shared" si="864"/>
        <v>2507.5702375296914</v>
      </c>
      <c r="I392" s="15">
        <f t="shared" si="864"/>
        <v>432183.50427553442</v>
      </c>
      <c r="J392" s="15">
        <f t="shared" si="864"/>
        <v>0</v>
      </c>
      <c r="K392" s="15">
        <f t="shared" si="864"/>
        <v>2828720.5331116468</v>
      </c>
      <c r="L392" s="45"/>
      <c r="M392" s="46"/>
      <c r="O392" s="111"/>
      <c r="P392" s="111"/>
      <c r="Q392" s="111"/>
      <c r="R392" s="111"/>
      <c r="S392" s="111"/>
      <c r="T392" s="111"/>
      <c r="U392" s="111"/>
      <c r="V392" s="111"/>
      <c r="W392" s="111"/>
      <c r="X392" s="46"/>
      <c r="Y392" s="15"/>
      <c r="Z392" s="15"/>
      <c r="AA392" s="15"/>
      <c r="AB392" s="45"/>
      <c r="AC392" s="46"/>
      <c r="AE392" s="15"/>
      <c r="AF392" s="15"/>
      <c r="AG392" s="15"/>
      <c r="AH392" s="15"/>
      <c r="AI392" s="15"/>
      <c r="AJ392" s="15"/>
      <c r="AK392" s="15"/>
      <c r="AL392" s="15"/>
      <c r="AM392" s="15"/>
      <c r="AN392" s="46"/>
      <c r="AO392" s="15"/>
      <c r="AP392" s="15"/>
      <c r="AQ392" s="15"/>
      <c r="AS392" s="46"/>
      <c r="AT392" s="46"/>
    </row>
    <row r="393" spans="1:46" x14ac:dyDescent="0.4">
      <c r="A393" s="20">
        <f t="shared" si="758"/>
        <v>385</v>
      </c>
      <c r="C393" t="s">
        <v>765</v>
      </c>
      <c r="E393" s="111">
        <f>IFERROR(E392/$E$392,0)</f>
        <v>1</v>
      </c>
      <c r="F393" s="47">
        <v>105</v>
      </c>
      <c r="G393" s="111">
        <f t="shared" ref="G393:K393" si="865">IFERROR(G392/$E$392,0)</f>
        <v>2.0242189233419521E-2</v>
      </c>
      <c r="H393" s="111">
        <f t="shared" si="865"/>
        <v>7.5283532133224595E-4</v>
      </c>
      <c r="I393" s="111">
        <f t="shared" si="865"/>
        <v>0.12975230063198401</v>
      </c>
      <c r="J393" s="111">
        <f t="shared" si="865"/>
        <v>0</v>
      </c>
      <c r="K393" s="111">
        <f t="shared" si="865"/>
        <v>0.84925267481326661</v>
      </c>
      <c r="L393" s="45"/>
      <c r="M393" s="46"/>
      <c r="O393" s="15"/>
      <c r="P393" s="15"/>
      <c r="Q393" s="15"/>
      <c r="R393" s="15"/>
      <c r="S393" s="15"/>
      <c r="T393" s="15"/>
      <c r="U393" s="15"/>
      <c r="V393" s="15"/>
      <c r="W393" s="15"/>
      <c r="X393" s="46"/>
      <c r="Y393" s="15"/>
      <c r="Z393" s="15"/>
      <c r="AA393" s="15"/>
      <c r="AB393" s="45"/>
      <c r="AC393" s="46"/>
      <c r="AE393" s="15"/>
      <c r="AF393" s="15"/>
      <c r="AG393" s="15"/>
      <c r="AH393" s="15"/>
      <c r="AI393" s="15"/>
      <c r="AJ393" s="15"/>
      <c r="AK393" s="15"/>
      <c r="AL393" s="15"/>
      <c r="AM393" s="15"/>
      <c r="AN393" s="46"/>
      <c r="AO393" s="15"/>
      <c r="AP393" s="15"/>
      <c r="AQ393" s="15"/>
      <c r="AS393" s="46"/>
      <c r="AT393" s="46"/>
    </row>
    <row r="394" spans="1:46" x14ac:dyDescent="0.4">
      <c r="A394" s="20">
        <f t="shared" si="758"/>
        <v>386</v>
      </c>
      <c r="E394" s="46"/>
      <c r="G394" s="46"/>
      <c r="H394" s="46"/>
      <c r="I394" s="46"/>
      <c r="J394" s="46"/>
      <c r="K394" s="46"/>
      <c r="M394" s="46"/>
      <c r="O394" s="46"/>
      <c r="P394" s="46"/>
      <c r="Q394" s="46"/>
      <c r="R394" s="46"/>
      <c r="S394" s="46"/>
      <c r="T394" s="46"/>
      <c r="U394" s="46"/>
      <c r="V394" s="46"/>
      <c r="W394" s="46"/>
      <c r="X394" s="46"/>
      <c r="Y394" s="46"/>
      <c r="Z394" s="46"/>
      <c r="AA394" s="46"/>
      <c r="AC394" s="46"/>
      <c r="AE394" s="46"/>
      <c r="AF394" s="46"/>
      <c r="AG394" s="46"/>
      <c r="AH394" s="46"/>
      <c r="AI394" s="46"/>
      <c r="AJ394" s="46"/>
      <c r="AK394" s="46"/>
      <c r="AL394" s="46"/>
      <c r="AM394" s="46"/>
      <c r="AN394" s="46"/>
      <c r="AO394" s="46"/>
      <c r="AP394" s="46"/>
      <c r="AQ394" s="46"/>
      <c r="AS394" s="46"/>
      <c r="AT394" s="46"/>
    </row>
    <row r="395" spans="1:46" x14ac:dyDescent="0.4">
      <c r="A395" s="20">
        <f t="shared" si="758"/>
        <v>387</v>
      </c>
      <c r="E395" s="46"/>
      <c r="G395" s="46"/>
      <c r="H395" s="46"/>
      <c r="I395" s="46"/>
      <c r="J395" s="46"/>
      <c r="K395" s="46"/>
      <c r="M395" s="46"/>
      <c r="O395" s="46"/>
      <c r="P395" s="46"/>
      <c r="Q395" s="46"/>
      <c r="R395" s="46"/>
      <c r="S395" s="46"/>
      <c r="T395" s="46"/>
      <c r="U395" s="46"/>
      <c r="V395" s="46"/>
      <c r="W395" s="46"/>
      <c r="X395" s="46"/>
      <c r="Y395" s="46"/>
      <c r="Z395" s="46"/>
      <c r="AA395" s="46"/>
      <c r="AC395" s="46"/>
      <c r="AE395" s="46"/>
      <c r="AF395" s="46"/>
      <c r="AG395" s="46"/>
      <c r="AH395" s="46"/>
      <c r="AI395" s="46"/>
      <c r="AJ395" s="46"/>
      <c r="AK395" s="46"/>
      <c r="AL395" s="46"/>
      <c r="AM395" s="46"/>
      <c r="AN395" s="46"/>
      <c r="AO395" s="46"/>
      <c r="AP395" s="46"/>
      <c r="AQ395" s="46"/>
      <c r="AS395" s="46"/>
      <c r="AT395" s="46"/>
    </row>
    <row r="396" spans="1:46" x14ac:dyDescent="0.4">
      <c r="A396" s="20">
        <f t="shared" si="758"/>
        <v>388</v>
      </c>
      <c r="C396" s="53" t="s">
        <v>197</v>
      </c>
      <c r="E396" s="46"/>
      <c r="G396" s="46"/>
      <c r="H396" s="46"/>
      <c r="I396" s="46"/>
      <c r="J396" s="46"/>
      <c r="K396" s="46"/>
      <c r="M396" s="46"/>
      <c r="O396" s="46"/>
      <c r="P396" s="46"/>
      <c r="Q396" s="46"/>
      <c r="R396" s="46"/>
      <c r="S396" s="46"/>
      <c r="T396" s="46"/>
      <c r="U396" s="46"/>
      <c r="V396" s="46"/>
      <c r="W396" s="46"/>
      <c r="X396" s="46"/>
      <c r="Y396" s="46"/>
      <c r="Z396" s="46"/>
      <c r="AA396" s="46"/>
      <c r="AC396" s="46"/>
      <c r="AE396" s="46"/>
      <c r="AF396" s="46"/>
      <c r="AG396" s="46"/>
      <c r="AH396" s="46"/>
      <c r="AI396" s="46"/>
      <c r="AJ396" s="46"/>
      <c r="AK396" s="46"/>
      <c r="AL396" s="46"/>
      <c r="AM396" s="46"/>
      <c r="AN396" s="46"/>
      <c r="AO396" s="46"/>
      <c r="AP396" s="46"/>
      <c r="AQ396" s="46"/>
      <c r="AS396" s="46"/>
      <c r="AT396" s="46"/>
    </row>
    <row r="397" spans="1:46" x14ac:dyDescent="0.4">
      <c r="A397" s="20">
        <f>+A396+1</f>
        <v>389</v>
      </c>
      <c r="C397" t="s">
        <v>194</v>
      </c>
      <c r="E397" s="46"/>
      <c r="G397" s="7">
        <f>+Debt!G20</f>
        <v>283766.65999999997</v>
      </c>
      <c r="H397" s="7">
        <f>+Debt!G26</f>
        <v>446672.57000000007</v>
      </c>
      <c r="I397" s="7">
        <f>+Debt!G32</f>
        <v>1644700.5</v>
      </c>
      <c r="J397" s="7">
        <f>+Debt!G38</f>
        <v>0</v>
      </c>
      <c r="K397" s="46"/>
      <c r="M397" s="46"/>
      <c r="O397" s="46"/>
      <c r="P397" s="46"/>
      <c r="Q397" s="46"/>
      <c r="R397" s="46"/>
      <c r="S397" s="46"/>
      <c r="T397" s="46"/>
      <c r="U397" s="46"/>
      <c r="V397" s="46"/>
      <c r="W397" s="46"/>
      <c r="X397" s="46"/>
      <c r="Y397" s="46"/>
      <c r="Z397" s="46"/>
      <c r="AA397" s="46"/>
      <c r="AC397" s="46"/>
      <c r="AE397" s="46"/>
      <c r="AF397" s="46"/>
      <c r="AG397" s="46"/>
      <c r="AH397" s="46"/>
      <c r="AI397" s="46"/>
      <c r="AJ397" s="46"/>
      <c r="AK397" s="46"/>
      <c r="AL397" s="46"/>
      <c r="AM397" s="46"/>
      <c r="AN397" s="46"/>
      <c r="AO397" s="46"/>
      <c r="AP397" s="46"/>
      <c r="AQ397" s="46"/>
      <c r="AS397" s="46"/>
      <c r="AT397" s="46"/>
    </row>
    <row r="398" spans="1:46" x14ac:dyDescent="0.4">
      <c r="A398" s="20">
        <f t="shared" ref="A398:A403" si="866">+A397+1</f>
        <v>390</v>
      </c>
      <c r="C398" t="s">
        <v>1782</v>
      </c>
      <c r="E398" s="46"/>
      <c r="G398" s="7">
        <f>-Debt!I20</f>
        <v>0</v>
      </c>
      <c r="H398" s="7">
        <f>-Debt!I26</f>
        <v>0</v>
      </c>
      <c r="I398" s="7">
        <f>-Debt!I32</f>
        <v>0</v>
      </c>
      <c r="J398" s="7">
        <f>-Debt!I38</f>
        <v>0</v>
      </c>
      <c r="K398" s="46"/>
      <c r="M398" s="46"/>
      <c r="O398" s="46"/>
      <c r="P398" s="46"/>
      <c r="Q398" s="46"/>
      <c r="R398" s="46"/>
      <c r="S398" s="46"/>
      <c r="T398" s="46"/>
      <c r="U398" s="46"/>
      <c r="V398" s="46"/>
      <c r="W398" s="46"/>
      <c r="X398" s="46"/>
      <c r="Y398" s="46"/>
      <c r="Z398" s="46"/>
      <c r="AA398" s="46"/>
      <c r="AC398" s="46"/>
      <c r="AE398" s="46"/>
      <c r="AF398" s="46"/>
      <c r="AG398" s="46"/>
      <c r="AH398" s="46"/>
      <c r="AI398" s="46"/>
      <c r="AJ398" s="46"/>
      <c r="AK398" s="46"/>
      <c r="AL398" s="46"/>
      <c r="AM398" s="46"/>
      <c r="AN398" s="46"/>
      <c r="AO398" s="46"/>
      <c r="AP398" s="46"/>
      <c r="AQ398" s="46"/>
      <c r="AS398" s="46"/>
      <c r="AT398" s="46"/>
    </row>
    <row r="399" spans="1:46" x14ac:dyDescent="0.4">
      <c r="A399" s="20">
        <f t="shared" si="866"/>
        <v>391</v>
      </c>
      <c r="C399" t="s">
        <v>2</v>
      </c>
      <c r="E399" s="46"/>
      <c r="G399" s="7">
        <f>+G377</f>
        <v>1273756.48</v>
      </c>
      <c r="H399" s="7">
        <f>+H377</f>
        <v>667053.34</v>
      </c>
      <c r="I399" s="7">
        <f>+I377</f>
        <v>3226399.02</v>
      </c>
      <c r="J399" s="7">
        <f>+J377</f>
        <v>0</v>
      </c>
      <c r="K399" s="46"/>
      <c r="M399" s="46"/>
      <c r="O399" s="46"/>
      <c r="P399" s="46"/>
      <c r="Q399" s="46"/>
      <c r="R399" s="46"/>
      <c r="S399" s="46"/>
      <c r="T399" s="46"/>
      <c r="U399" s="46"/>
      <c r="V399" s="46"/>
      <c r="W399" s="46"/>
      <c r="X399" s="46"/>
      <c r="Y399" s="46"/>
      <c r="Z399" s="46"/>
      <c r="AA399" s="46"/>
      <c r="AC399" s="46"/>
      <c r="AE399" s="46"/>
      <c r="AF399" s="46"/>
      <c r="AG399" s="46"/>
      <c r="AH399" s="46"/>
      <c r="AI399" s="46"/>
      <c r="AJ399" s="46"/>
      <c r="AK399" s="46"/>
      <c r="AL399" s="46"/>
      <c r="AM399" s="46"/>
      <c r="AN399" s="46"/>
      <c r="AO399" s="46"/>
      <c r="AP399" s="46"/>
      <c r="AQ399" s="46"/>
      <c r="AS399" s="46"/>
      <c r="AT399" s="46"/>
    </row>
    <row r="400" spans="1:46" x14ac:dyDescent="0.4">
      <c r="A400" s="20">
        <f t="shared" si="866"/>
        <v>392</v>
      </c>
      <c r="C400" t="s">
        <v>0</v>
      </c>
      <c r="E400" s="46"/>
      <c r="G400" s="7">
        <f>G397+G399+G398</f>
        <v>1557523.14</v>
      </c>
      <c r="H400" s="7">
        <f t="shared" ref="H400:J400" si="867">H397+H399+H398</f>
        <v>1113725.9100000001</v>
      </c>
      <c r="I400" s="7">
        <f t="shared" si="867"/>
        <v>4871099.5199999996</v>
      </c>
      <c r="J400" s="7">
        <f t="shared" si="867"/>
        <v>0</v>
      </c>
      <c r="K400" s="46"/>
      <c r="M400" s="46"/>
      <c r="O400" s="46"/>
      <c r="P400" s="46"/>
      <c r="Q400" s="46"/>
      <c r="R400" s="46"/>
      <c r="S400" s="46"/>
      <c r="T400" s="46"/>
      <c r="U400" s="46"/>
      <c r="V400" s="46"/>
      <c r="W400" s="46"/>
      <c r="X400" s="46"/>
      <c r="Y400" s="46"/>
      <c r="Z400" s="46"/>
      <c r="AA400" s="46"/>
      <c r="AC400" s="46"/>
      <c r="AE400" s="46"/>
      <c r="AF400" s="46"/>
      <c r="AG400" s="46"/>
      <c r="AH400" s="46"/>
      <c r="AI400" s="46"/>
      <c r="AJ400" s="46"/>
      <c r="AK400" s="46"/>
      <c r="AL400" s="46"/>
      <c r="AM400" s="46"/>
      <c r="AN400" s="46"/>
      <c r="AO400" s="46"/>
      <c r="AP400" s="46"/>
      <c r="AQ400" s="46"/>
      <c r="AS400" s="46"/>
      <c r="AT400" s="46"/>
    </row>
    <row r="401" spans="1:46" x14ac:dyDescent="0.4">
      <c r="A401" s="20">
        <f t="shared" si="866"/>
        <v>393</v>
      </c>
      <c r="C401" t="s">
        <v>198</v>
      </c>
      <c r="E401" s="46"/>
      <c r="G401" s="117">
        <v>1.5</v>
      </c>
      <c r="H401" s="117">
        <v>1.5</v>
      </c>
      <c r="I401" s="117">
        <v>1.5</v>
      </c>
      <c r="J401" s="117">
        <v>1.5</v>
      </c>
      <c r="K401" s="46"/>
      <c r="M401" s="46"/>
      <c r="O401" s="46"/>
      <c r="P401" s="46"/>
      <c r="Q401" s="46"/>
      <c r="R401" s="46"/>
      <c r="S401" s="46"/>
      <c r="T401" s="46"/>
      <c r="U401" s="46"/>
      <c r="V401" s="46"/>
      <c r="W401" s="46"/>
      <c r="X401" s="46"/>
      <c r="Y401" s="46"/>
      <c r="Z401" s="46"/>
      <c r="AA401" s="46"/>
      <c r="AC401" s="46"/>
      <c r="AE401" s="46"/>
      <c r="AF401" s="46"/>
      <c r="AG401" s="46"/>
      <c r="AH401" s="46"/>
      <c r="AI401" s="46"/>
      <c r="AJ401" s="46"/>
      <c r="AK401" s="46"/>
      <c r="AL401" s="46"/>
      <c r="AM401" s="46"/>
      <c r="AN401" s="46"/>
      <c r="AO401" s="46"/>
      <c r="AP401" s="46"/>
      <c r="AQ401" s="46"/>
      <c r="AS401" s="46"/>
      <c r="AT401" s="46"/>
    </row>
    <row r="402" spans="1:46" x14ac:dyDescent="0.4">
      <c r="A402" s="20">
        <f t="shared" si="866"/>
        <v>394</v>
      </c>
      <c r="C402" t="s">
        <v>730</v>
      </c>
      <c r="E402" s="46"/>
      <c r="G402" s="7">
        <f>G400*G401</f>
        <v>2336284.71</v>
      </c>
      <c r="H402" s="7">
        <f t="shared" ref="H402" si="868">H400*H401</f>
        <v>1670588.8650000002</v>
      </c>
      <c r="I402" s="7">
        <f>I400*I401</f>
        <v>7306649.2799999993</v>
      </c>
      <c r="J402" s="7">
        <f>J400*J401</f>
        <v>0</v>
      </c>
      <c r="K402" s="46"/>
      <c r="M402" s="46"/>
      <c r="O402" s="46"/>
      <c r="P402" s="46"/>
      <c r="Q402" s="46"/>
      <c r="R402" s="46"/>
      <c r="S402" s="46"/>
      <c r="T402" s="46"/>
      <c r="U402" s="46"/>
      <c r="V402" s="46"/>
      <c r="W402" s="46"/>
      <c r="X402" s="46"/>
      <c r="Y402" s="46"/>
      <c r="Z402" s="46"/>
      <c r="AA402" s="46"/>
      <c r="AC402" s="46"/>
      <c r="AE402" s="46"/>
      <c r="AF402" s="46"/>
      <c r="AG402" s="46"/>
      <c r="AH402" s="46"/>
      <c r="AI402" s="46"/>
      <c r="AJ402" s="46"/>
      <c r="AK402" s="46"/>
      <c r="AL402" s="46"/>
      <c r="AM402" s="46"/>
      <c r="AN402" s="46"/>
      <c r="AO402" s="46"/>
      <c r="AP402" s="46"/>
      <c r="AQ402" s="46"/>
      <c r="AS402" s="46"/>
      <c r="AT402" s="46"/>
    </row>
    <row r="403" spans="1:46" x14ac:dyDescent="0.4">
      <c r="A403" s="20">
        <f t="shared" si="866"/>
        <v>395</v>
      </c>
      <c r="C403" t="s">
        <v>195</v>
      </c>
      <c r="E403" s="46"/>
      <c r="G403" s="7">
        <f>-(G343+G346)</f>
        <v>-393127.98000000004</v>
      </c>
      <c r="H403" s="7">
        <f>-(H343+H346)</f>
        <v>-708437.35</v>
      </c>
      <c r="I403" s="7">
        <f>-(I343+I346)</f>
        <v>-2379499.84</v>
      </c>
      <c r="J403" s="7">
        <f>-(J343+J346)</f>
        <v>0</v>
      </c>
      <c r="K403" s="46"/>
      <c r="M403" s="46"/>
      <c r="O403" s="46"/>
      <c r="P403" s="46"/>
      <c r="Q403" s="46"/>
      <c r="R403" s="46"/>
      <c r="S403" s="46"/>
      <c r="T403" s="46"/>
      <c r="U403" s="46"/>
      <c r="V403" s="46"/>
      <c r="W403" s="46"/>
      <c r="X403" s="46"/>
      <c r="Y403" s="46"/>
      <c r="Z403" s="46"/>
      <c r="AA403" s="46"/>
      <c r="AC403" s="46"/>
      <c r="AE403" s="46"/>
      <c r="AF403" s="46"/>
      <c r="AG403" s="46"/>
      <c r="AH403" s="46"/>
      <c r="AI403" s="46"/>
      <c r="AJ403" s="46"/>
      <c r="AK403" s="46"/>
      <c r="AL403" s="46"/>
      <c r="AM403" s="46"/>
      <c r="AN403" s="46"/>
      <c r="AO403" s="46"/>
      <c r="AP403" s="46"/>
      <c r="AQ403" s="46"/>
      <c r="AS403" s="46"/>
      <c r="AT403" s="46"/>
    </row>
    <row r="404" spans="1:46" x14ac:dyDescent="0.4">
      <c r="A404" s="20">
        <f t="shared" si="758"/>
        <v>396</v>
      </c>
      <c r="C404" t="s">
        <v>196</v>
      </c>
      <c r="E404" s="46"/>
      <c r="G404" s="7">
        <f>-G399</f>
        <v>-1273756.48</v>
      </c>
      <c r="H404" s="7">
        <f t="shared" ref="H404:I404" si="869">-H399</f>
        <v>-667053.34</v>
      </c>
      <c r="I404" s="7">
        <f t="shared" si="869"/>
        <v>-3226399.02</v>
      </c>
      <c r="J404" s="7">
        <f>-J399</f>
        <v>0</v>
      </c>
      <c r="K404" s="46"/>
      <c r="M404" s="46"/>
      <c r="O404" s="46"/>
      <c r="P404" s="46"/>
      <c r="Q404" s="46"/>
      <c r="R404" s="46"/>
      <c r="S404" s="46"/>
      <c r="T404" s="46"/>
      <c r="U404" s="46"/>
      <c r="V404" s="46"/>
      <c r="W404" s="46"/>
      <c r="X404" s="46"/>
      <c r="Y404" s="46"/>
      <c r="Z404" s="46"/>
      <c r="AA404" s="46"/>
      <c r="AC404" s="46"/>
      <c r="AE404" s="46"/>
      <c r="AF404" s="46"/>
      <c r="AG404" s="46"/>
      <c r="AH404" s="46"/>
      <c r="AI404" s="46"/>
      <c r="AJ404" s="46"/>
      <c r="AK404" s="46"/>
      <c r="AL404" s="46"/>
      <c r="AM404" s="46"/>
      <c r="AN404" s="46"/>
      <c r="AO404" s="46"/>
      <c r="AP404" s="46"/>
      <c r="AQ404" s="46"/>
      <c r="AS404" s="46"/>
      <c r="AT404" s="46"/>
    </row>
    <row r="405" spans="1:46" x14ac:dyDescent="0.4">
      <c r="A405" s="20">
        <f t="shared" si="758"/>
        <v>397</v>
      </c>
      <c r="C405" t="s">
        <v>16</v>
      </c>
      <c r="E405" s="46"/>
      <c r="G405" s="7">
        <f>SUM(G402:G404)</f>
        <v>669400.25</v>
      </c>
      <c r="H405" s="7">
        <f t="shared" ref="H405:I405" si="870">SUM(H402:H404)</f>
        <v>295098.17500000028</v>
      </c>
      <c r="I405" s="7">
        <f t="shared" si="870"/>
        <v>1700750.4199999995</v>
      </c>
      <c r="J405" s="7">
        <f>SUM(J402:J404)</f>
        <v>0</v>
      </c>
      <c r="K405" s="46"/>
      <c r="M405" s="46"/>
      <c r="O405" s="46"/>
      <c r="P405" s="46"/>
      <c r="Q405" s="46"/>
      <c r="R405" s="46"/>
      <c r="S405" s="46"/>
      <c r="T405" s="46"/>
      <c r="U405" s="46"/>
      <c r="V405" s="46"/>
      <c r="W405" s="46"/>
      <c r="X405" s="46"/>
      <c r="Y405" s="46"/>
      <c r="Z405" s="46"/>
      <c r="AA405" s="46"/>
      <c r="AC405" s="46"/>
      <c r="AE405" s="46"/>
      <c r="AF405" s="46"/>
      <c r="AG405" s="46"/>
      <c r="AH405" s="46"/>
      <c r="AI405" s="46"/>
      <c r="AJ405" s="46"/>
      <c r="AK405" s="46"/>
      <c r="AL405" s="46"/>
      <c r="AM405" s="46"/>
      <c r="AN405" s="46"/>
      <c r="AO405" s="46"/>
      <c r="AP405" s="46"/>
      <c r="AQ405" s="46"/>
      <c r="AS405" s="46"/>
      <c r="AT405" s="46"/>
    </row>
    <row r="406" spans="1:46" x14ac:dyDescent="0.4">
      <c r="E406" s="46"/>
      <c r="G406" s="46"/>
      <c r="H406" s="46"/>
      <c r="I406" s="46"/>
      <c r="J406" s="46"/>
      <c r="K406" s="46"/>
      <c r="M406" s="46"/>
      <c r="O406" s="46"/>
      <c r="P406" s="46"/>
      <c r="Q406" s="46"/>
      <c r="R406" s="46"/>
      <c r="S406" s="46"/>
      <c r="T406" s="46"/>
      <c r="U406" s="46"/>
      <c r="V406" s="46"/>
      <c r="W406" s="46"/>
      <c r="X406" s="46"/>
      <c r="Y406" s="46"/>
      <c r="Z406" s="46"/>
      <c r="AA406" s="46"/>
      <c r="AC406" s="46"/>
      <c r="AE406" s="46"/>
      <c r="AF406" s="46"/>
      <c r="AG406" s="46"/>
      <c r="AH406" s="46"/>
      <c r="AI406" s="46"/>
      <c r="AJ406" s="46"/>
      <c r="AK406" s="46"/>
      <c r="AL406" s="46"/>
      <c r="AM406" s="46"/>
      <c r="AN406" s="46"/>
      <c r="AO406" s="46"/>
      <c r="AP406" s="46"/>
      <c r="AQ406" s="46"/>
      <c r="AS406" s="46"/>
      <c r="AT406" s="46"/>
    </row>
    <row r="407" spans="1:46" x14ac:dyDescent="0.4">
      <c r="A407" t="s">
        <v>831</v>
      </c>
      <c r="E407" s="46"/>
      <c r="G407" s="46"/>
      <c r="H407" s="46"/>
      <c r="I407" s="46"/>
      <c r="J407" s="46"/>
      <c r="K407" s="46"/>
      <c r="M407" s="46"/>
      <c r="O407" s="46"/>
      <c r="P407" s="46"/>
      <c r="Q407" s="46"/>
      <c r="R407" s="46"/>
      <c r="S407" s="46"/>
      <c r="T407" s="46"/>
      <c r="U407" s="46"/>
      <c r="V407" s="46"/>
      <c r="W407" s="46"/>
      <c r="X407" s="46"/>
      <c r="Y407" s="46"/>
      <c r="Z407" s="46"/>
      <c r="AA407" s="46"/>
      <c r="AC407" s="46"/>
      <c r="AE407" s="46"/>
      <c r="AF407" s="46"/>
      <c r="AG407" s="46"/>
      <c r="AH407" s="46"/>
      <c r="AI407" s="46"/>
      <c r="AJ407" s="46"/>
      <c r="AK407" s="46"/>
      <c r="AL407" s="46"/>
      <c r="AM407" s="46"/>
      <c r="AN407" s="46"/>
      <c r="AO407" s="46"/>
      <c r="AP407" s="46"/>
      <c r="AQ407" s="46"/>
      <c r="AS407" s="46"/>
      <c r="AT407" s="46"/>
    </row>
    <row r="408" spans="1:46" x14ac:dyDescent="0.4">
      <c r="A408" t="s">
        <v>829</v>
      </c>
      <c r="E408" s="15"/>
      <c r="G408" s="46"/>
      <c r="H408" s="46"/>
      <c r="I408" s="46"/>
      <c r="J408" s="46"/>
      <c r="K408" s="46"/>
      <c r="M408" s="46"/>
      <c r="O408" s="46"/>
      <c r="P408" s="46"/>
      <c r="Q408" s="46"/>
      <c r="R408" s="46"/>
      <c r="S408" s="46"/>
      <c r="T408" s="46"/>
      <c r="U408" s="46"/>
      <c r="V408" s="46"/>
      <c r="W408" s="46"/>
      <c r="X408" s="46"/>
      <c r="Y408" s="46"/>
      <c r="Z408" s="46"/>
      <c r="AA408" s="46"/>
      <c r="AC408" s="46"/>
      <c r="AE408" s="46"/>
      <c r="AF408" s="46"/>
      <c r="AG408" s="46"/>
      <c r="AH408" s="46"/>
      <c r="AI408" s="46"/>
      <c r="AJ408" s="46"/>
      <c r="AK408" s="46"/>
      <c r="AL408" s="46"/>
      <c r="AM408" s="46"/>
      <c r="AN408" s="46"/>
      <c r="AO408" s="46"/>
      <c r="AP408" s="46"/>
      <c r="AQ408" s="46"/>
      <c r="AS408" s="46"/>
      <c r="AT408" s="46"/>
    </row>
    <row r="409" spans="1:46" x14ac:dyDescent="0.4">
      <c r="E409" s="15"/>
      <c r="G409" s="46"/>
      <c r="H409" s="46"/>
      <c r="I409" s="46"/>
      <c r="J409" s="46"/>
      <c r="K409" s="46"/>
      <c r="M409" s="46"/>
      <c r="O409" s="46"/>
      <c r="P409" s="46"/>
      <c r="Q409" s="46"/>
      <c r="R409" s="46"/>
      <c r="S409" s="46"/>
      <c r="T409" s="46"/>
      <c r="U409" s="46"/>
      <c r="V409" s="46"/>
      <c r="W409" s="46"/>
      <c r="X409" s="46"/>
      <c r="Y409" s="46"/>
      <c r="Z409" s="46"/>
      <c r="AA409" s="46"/>
      <c r="AC409" s="46"/>
      <c r="AE409" s="46"/>
      <c r="AF409" s="46"/>
      <c r="AG409" s="46"/>
      <c r="AH409" s="46"/>
      <c r="AI409" s="46"/>
      <c r="AJ409" s="46"/>
      <c r="AK409" s="46"/>
      <c r="AL409" s="46"/>
      <c r="AM409" s="46"/>
      <c r="AN409" s="46"/>
      <c r="AO409" s="46"/>
      <c r="AP409" s="46"/>
      <c r="AQ409" s="46"/>
      <c r="AS409" s="46"/>
      <c r="AT409" s="46"/>
    </row>
    <row r="410" spans="1:46" x14ac:dyDescent="0.4">
      <c r="E410" s="46"/>
      <c r="G410" s="46"/>
      <c r="H410" s="46"/>
      <c r="I410" s="46"/>
      <c r="J410" s="46"/>
      <c r="K410" s="46"/>
      <c r="M410" s="46"/>
      <c r="O410" s="46"/>
      <c r="P410" s="46"/>
      <c r="Q410" s="46"/>
      <c r="R410" s="46"/>
      <c r="S410" s="46"/>
      <c r="T410" s="46"/>
      <c r="U410" s="46"/>
      <c r="V410" s="46"/>
      <c r="W410" s="46"/>
      <c r="X410" s="46"/>
      <c r="Y410" s="46"/>
      <c r="Z410" s="46"/>
      <c r="AA410" s="46"/>
      <c r="AC410" s="46"/>
      <c r="AE410" s="46"/>
      <c r="AF410" s="46"/>
      <c r="AG410" s="46"/>
      <c r="AH410" s="46"/>
      <c r="AI410" s="46"/>
      <c r="AJ410" s="46"/>
      <c r="AK410" s="46"/>
      <c r="AL410" s="46"/>
      <c r="AM410" s="46"/>
      <c r="AN410" s="46"/>
      <c r="AO410" s="46"/>
      <c r="AP410" s="46"/>
      <c r="AQ410" s="46"/>
      <c r="AS410" s="46"/>
      <c r="AT410" s="46"/>
    </row>
    <row r="411" spans="1:46" x14ac:dyDescent="0.4">
      <c r="E411" s="15"/>
      <c r="G411" s="46"/>
      <c r="H411" s="46"/>
      <c r="I411" s="46"/>
      <c r="J411" s="46"/>
      <c r="K411" s="46"/>
      <c r="M411" s="46"/>
      <c r="O411" s="46"/>
      <c r="P411" s="46"/>
      <c r="Q411" s="46"/>
      <c r="R411" s="46"/>
      <c r="S411" s="46"/>
      <c r="T411" s="46"/>
      <c r="U411" s="46"/>
      <c r="V411" s="46"/>
      <c r="W411" s="46"/>
      <c r="X411" s="46"/>
      <c r="Y411" s="46"/>
      <c r="Z411" s="46"/>
      <c r="AA411" s="46"/>
      <c r="AC411" s="46"/>
      <c r="AE411" s="46"/>
      <c r="AF411" s="46"/>
      <c r="AG411" s="46"/>
      <c r="AH411" s="46"/>
      <c r="AI411" s="46"/>
      <c r="AJ411" s="46"/>
      <c r="AK411" s="46"/>
      <c r="AL411" s="46"/>
      <c r="AM411" s="46"/>
      <c r="AN411" s="46"/>
      <c r="AO411" s="46"/>
      <c r="AP411" s="46"/>
      <c r="AQ411" s="46"/>
      <c r="AR411" s="7"/>
      <c r="AS411" s="46"/>
      <c r="AT411" s="46"/>
    </row>
    <row r="412" spans="1:46" x14ac:dyDescent="0.4">
      <c r="E412" s="15"/>
      <c r="G412" s="46"/>
      <c r="H412" s="46"/>
      <c r="I412" s="46"/>
      <c r="J412" s="46"/>
      <c r="K412" s="46"/>
      <c r="M412" s="46"/>
      <c r="O412" s="46"/>
      <c r="P412" s="46"/>
      <c r="Q412" s="46"/>
      <c r="R412" s="46"/>
      <c r="S412" s="46"/>
      <c r="T412" s="46"/>
      <c r="U412" s="46"/>
      <c r="V412" s="46"/>
      <c r="W412" s="46"/>
      <c r="X412" s="46"/>
      <c r="Y412" s="46"/>
      <c r="Z412" s="46"/>
      <c r="AA412" s="46"/>
      <c r="AC412" s="46"/>
      <c r="AE412" s="46"/>
      <c r="AF412" s="46"/>
      <c r="AG412" s="46"/>
      <c r="AH412" s="46"/>
      <c r="AI412" s="46"/>
      <c r="AJ412" s="46"/>
      <c r="AK412" s="46"/>
      <c r="AL412" s="46"/>
      <c r="AM412" s="46"/>
      <c r="AN412" s="46"/>
      <c r="AO412" s="46"/>
      <c r="AP412" s="46"/>
      <c r="AQ412" s="46"/>
      <c r="AS412" s="46"/>
      <c r="AT412" s="46"/>
    </row>
    <row r="413" spans="1:46" x14ac:dyDescent="0.4">
      <c r="E413" s="15"/>
      <c r="G413" s="46"/>
      <c r="H413" s="46"/>
      <c r="I413" s="46"/>
      <c r="J413" s="46"/>
      <c r="K413" s="46"/>
      <c r="M413" s="46"/>
      <c r="O413" s="46"/>
      <c r="P413" s="46"/>
      <c r="Q413" s="46"/>
      <c r="R413" s="46"/>
      <c r="S413" s="46"/>
      <c r="T413" s="46"/>
      <c r="U413" s="46"/>
      <c r="V413" s="46"/>
      <c r="W413" s="46"/>
      <c r="X413" s="46"/>
      <c r="Y413" s="46"/>
      <c r="Z413" s="46"/>
      <c r="AA413" s="46"/>
      <c r="AC413" s="46"/>
      <c r="AE413" s="46"/>
      <c r="AF413" s="46"/>
      <c r="AG413" s="46"/>
      <c r="AH413" s="46"/>
      <c r="AI413" s="46"/>
      <c r="AJ413" s="46"/>
      <c r="AK413" s="46"/>
      <c r="AL413" s="46"/>
      <c r="AM413" s="46"/>
      <c r="AN413" s="46"/>
      <c r="AO413" s="46"/>
      <c r="AP413" s="46"/>
      <c r="AQ413" s="46"/>
      <c r="AS413" s="46"/>
      <c r="AT413" s="46"/>
    </row>
    <row r="414" spans="1:46" x14ac:dyDescent="0.4">
      <c r="E414" s="15"/>
      <c r="G414" s="46"/>
      <c r="H414" s="46"/>
      <c r="I414" s="46"/>
      <c r="J414" s="46"/>
      <c r="K414" s="46"/>
      <c r="M414" s="46"/>
      <c r="O414" s="46"/>
      <c r="P414" s="46"/>
      <c r="Q414" s="46"/>
      <c r="R414" s="46"/>
      <c r="S414" s="46"/>
      <c r="T414" s="46"/>
      <c r="U414" s="46"/>
      <c r="V414" s="46"/>
      <c r="W414" s="46"/>
      <c r="X414" s="46"/>
      <c r="Y414" s="46"/>
      <c r="Z414" s="46"/>
      <c r="AA414" s="46"/>
      <c r="AC414" s="46"/>
      <c r="AE414" s="46"/>
      <c r="AF414" s="46"/>
      <c r="AG414" s="46"/>
      <c r="AH414" s="46"/>
      <c r="AI414" s="46"/>
      <c r="AJ414" s="46"/>
      <c r="AK414" s="46"/>
      <c r="AL414" s="46"/>
      <c r="AM414" s="46"/>
      <c r="AN414" s="46"/>
      <c r="AO414" s="46"/>
      <c r="AP414" s="46"/>
      <c r="AQ414" s="46"/>
      <c r="AS414" s="46"/>
      <c r="AT414" s="46"/>
    </row>
    <row r="415" spans="1:46" x14ac:dyDescent="0.4">
      <c r="E415" s="46"/>
      <c r="G415" s="46"/>
      <c r="H415" s="46"/>
      <c r="I415" s="46"/>
      <c r="J415" s="46"/>
      <c r="K415" s="46"/>
      <c r="M415" s="46"/>
      <c r="O415" s="46"/>
      <c r="P415" s="46"/>
      <c r="Q415" s="46"/>
      <c r="R415" s="46"/>
      <c r="S415" s="46"/>
      <c r="T415" s="46"/>
      <c r="U415" s="46"/>
      <c r="V415" s="46"/>
      <c r="W415" s="46"/>
      <c r="X415" s="46"/>
      <c r="Y415" s="46"/>
      <c r="Z415" s="46"/>
      <c r="AA415" s="46"/>
      <c r="AC415" s="46"/>
      <c r="AE415" s="46"/>
      <c r="AF415" s="46"/>
      <c r="AG415" s="46"/>
      <c r="AH415" s="46"/>
      <c r="AI415" s="46"/>
      <c r="AJ415" s="46"/>
      <c r="AK415" s="46"/>
      <c r="AL415" s="46"/>
      <c r="AM415" s="46"/>
      <c r="AN415" s="46"/>
      <c r="AO415" s="46"/>
      <c r="AP415" s="46"/>
      <c r="AQ415" s="46"/>
      <c r="AS415" s="46"/>
      <c r="AT415" s="46"/>
    </row>
    <row r="416" spans="1:46" x14ac:dyDescent="0.4">
      <c r="E416" s="46"/>
      <c r="G416" s="46"/>
      <c r="H416" s="46"/>
      <c r="I416" s="46"/>
      <c r="J416" s="46"/>
      <c r="K416" s="46"/>
      <c r="M416" s="46"/>
      <c r="O416" s="46"/>
      <c r="P416" s="46"/>
      <c r="Q416" s="46"/>
      <c r="R416" s="46"/>
      <c r="S416" s="46"/>
      <c r="T416" s="46"/>
      <c r="U416" s="46"/>
      <c r="V416" s="46"/>
      <c r="W416" s="46"/>
      <c r="X416" s="46"/>
      <c r="Y416" s="46"/>
      <c r="Z416" s="46"/>
      <c r="AA416" s="46"/>
      <c r="AC416" s="46"/>
      <c r="AE416" s="46"/>
      <c r="AF416" s="46"/>
      <c r="AG416" s="46"/>
      <c r="AH416" s="46"/>
      <c r="AI416" s="46"/>
      <c r="AJ416" s="46"/>
      <c r="AK416" s="46"/>
      <c r="AL416" s="46"/>
      <c r="AM416" s="46"/>
      <c r="AN416" s="46"/>
      <c r="AO416" s="46"/>
      <c r="AP416" s="46"/>
      <c r="AQ416" s="46"/>
      <c r="AS416" s="46"/>
      <c r="AT416" s="46"/>
    </row>
    <row r="417" spans="5:46" x14ac:dyDescent="0.4">
      <c r="E417" s="15"/>
      <c r="G417" s="46"/>
      <c r="H417" s="46"/>
      <c r="I417" s="46"/>
      <c r="J417" s="46"/>
      <c r="K417" s="46"/>
      <c r="M417" s="46"/>
      <c r="O417" s="46"/>
      <c r="P417" s="46"/>
      <c r="Q417" s="46"/>
      <c r="R417" s="46"/>
      <c r="S417" s="46"/>
      <c r="T417" s="46"/>
      <c r="U417" s="46"/>
      <c r="V417" s="46"/>
      <c r="W417" s="46"/>
      <c r="X417" s="46"/>
      <c r="Y417" s="46"/>
      <c r="Z417" s="46"/>
      <c r="AA417" s="46"/>
      <c r="AC417" s="46"/>
      <c r="AE417" s="46"/>
      <c r="AF417" s="46"/>
      <c r="AG417" s="46"/>
      <c r="AH417" s="46"/>
      <c r="AI417" s="46"/>
      <c r="AJ417" s="46"/>
      <c r="AK417" s="46"/>
      <c r="AL417" s="46"/>
      <c r="AM417" s="46"/>
      <c r="AN417" s="46"/>
      <c r="AO417" s="46"/>
      <c r="AP417" s="46"/>
      <c r="AQ417" s="46"/>
      <c r="AS417" s="46"/>
      <c r="AT417" s="46"/>
    </row>
    <row r="418" spans="5:46" x14ac:dyDescent="0.4">
      <c r="E418" s="15"/>
      <c r="F418" s="7"/>
      <c r="G418" s="7"/>
      <c r="H418" s="7"/>
      <c r="I418" s="7"/>
      <c r="J418" s="7"/>
      <c r="K418" s="7"/>
      <c r="L418" s="7"/>
      <c r="M418" s="46"/>
      <c r="O418" s="46"/>
      <c r="P418" s="46"/>
      <c r="Q418" s="46"/>
      <c r="R418" s="46"/>
      <c r="S418" s="46"/>
      <c r="T418" s="46"/>
      <c r="U418" s="46"/>
      <c r="V418" s="46"/>
      <c r="W418" s="46"/>
      <c r="X418" s="46"/>
      <c r="Y418" s="46"/>
      <c r="Z418" s="46"/>
      <c r="AA418" s="46"/>
      <c r="AB418" s="7"/>
      <c r="AC418" s="46"/>
      <c r="AE418" s="46"/>
      <c r="AF418" s="46"/>
      <c r="AG418" s="46"/>
      <c r="AH418" s="46"/>
      <c r="AI418" s="46"/>
      <c r="AJ418" s="46"/>
      <c r="AK418" s="46"/>
      <c r="AL418" s="46"/>
      <c r="AM418" s="46"/>
      <c r="AN418" s="46"/>
      <c r="AO418" s="46"/>
      <c r="AP418" s="46"/>
      <c r="AQ418" s="46"/>
      <c r="AS418" s="46"/>
      <c r="AT418" s="46"/>
    </row>
  </sheetData>
  <mergeCells count="9">
    <mergeCell ref="G5:J5"/>
    <mergeCell ref="O6:P6"/>
    <mergeCell ref="AK6:AL6"/>
    <mergeCell ref="Q6:R6"/>
    <mergeCell ref="S6:T6"/>
    <mergeCell ref="U6:V6"/>
    <mergeCell ref="AE6:AF6"/>
    <mergeCell ref="AG6:AH6"/>
    <mergeCell ref="AI6:AJ6"/>
  </mergeCells>
  <printOptions horizontalCentered="1"/>
  <pageMargins left="0" right="0" top="0.75" bottom="0.75" header="0.3" footer="0.3"/>
  <pageSetup scale="49" orientation="landscape" r:id="rId1"/>
  <headerFooter>
    <oddHeader xml:space="preserve">&amp;RSchedule C-1.0
</oddHeader>
    <oddFooter>&amp;RPage &amp;P of &amp;N</oddFooter>
  </headerFooter>
  <rowBreaks count="4" manualBreakCount="4">
    <brk id="121" max="16383" man="1"/>
    <brk id="180" max="16383" man="1"/>
    <brk id="279" max="42" man="1"/>
    <brk id="334" max="16383" man="1"/>
  </rowBreaks>
  <colBreaks count="2" manualBreakCount="2">
    <brk id="11" max="1048575" man="1"/>
    <brk id="29" max="1048575" man="1"/>
  </colBreaks>
  <ignoredErrors>
    <ignoredError sqref="E346 E364 L308 E238 E125 E256 E373 E308 E343 E262" formulaRange="1"/>
    <ignoredError sqref="E158 E176 E153 E272 E270 E258 E268 E260 E263:E267 E137 E131 E127 E139 E135 E141 E133 E129 E147 E143 E151 E149 E145 E174 E168 E166 E164 E162 E160 E170 E172 E246 E244 E240 E242" formula="1" formulaRange="1"/>
    <ignoredError sqref="E154:E156 K344:K345 K347 E257 E261 E269 E259 E271 E273:E275 E126 E130 E134 E142 E136 E140 E128 E132 E138 E146 E150 E152 E144 E148 E159 E173 E171 E161 E163 E165 E167 E169 E175 E239 E243 E241 E245 E24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O86"/>
  <sheetViews>
    <sheetView zoomScaleNormal="100" workbookViewId="0">
      <pane xSplit="3" ySplit="4" topLeftCell="D5" activePane="bottomRight" state="frozen"/>
      <selection pane="topRight" activeCell="D1" sqref="D1"/>
      <selection pane="bottomLeft" activeCell="A5" sqref="A5"/>
      <selection pane="bottomRight" activeCell="D5" sqref="D5"/>
    </sheetView>
  </sheetViews>
  <sheetFormatPr defaultRowHeight="14.6" x14ac:dyDescent="0.4"/>
  <cols>
    <col min="1" max="1" width="4.23046875" style="37" customWidth="1"/>
    <col min="2" max="2" width="7.23046875" style="37" bestFit="1" customWidth="1"/>
    <col min="3" max="3" width="66.69140625" style="37" bestFit="1" customWidth="1"/>
    <col min="4" max="4" width="23" style="37" customWidth="1"/>
    <col min="5" max="13" width="12.69140625" style="37" customWidth="1"/>
    <col min="14" max="14" width="12.84375" style="37" bestFit="1" customWidth="1"/>
    <col min="15" max="15" width="19.15234375" style="37" bestFit="1" customWidth="1"/>
    <col min="16" max="16" width="13.53515625" style="37" bestFit="1" customWidth="1"/>
    <col min="17" max="17" width="8.53515625" style="37" bestFit="1" customWidth="1"/>
    <col min="18" max="18" width="12.53515625" style="37" bestFit="1" customWidth="1"/>
    <col min="19" max="19" width="10.84375" style="37" bestFit="1" customWidth="1"/>
    <col min="20" max="20" width="9.15234375" style="37"/>
    <col min="21" max="21" width="9.3828125" style="37" bestFit="1" customWidth="1"/>
    <col min="22" max="246" width="9.15234375" style="37"/>
    <col min="247" max="247" width="5.69140625" style="37" customWidth="1"/>
    <col min="248" max="248" width="26.69140625" style="37" customWidth="1"/>
    <col min="249" max="250" width="11.69140625" style="37" customWidth="1"/>
    <col min="251" max="251" width="1.69140625" style="37" customWidth="1"/>
    <col min="252" max="252" width="13" style="37" customWidth="1"/>
    <col min="253" max="253" width="11.84375" style="37" customWidth="1"/>
    <col min="254" max="254" width="11.3828125" style="37" customWidth="1"/>
    <col min="255" max="255" width="1.69140625" style="37" customWidth="1"/>
    <col min="256" max="256" width="14.23046875" style="37" bestFit="1" customWidth="1"/>
    <col min="257" max="257" width="15.84375" style="37" bestFit="1" customWidth="1"/>
    <col min="258" max="258" width="11.15234375" style="37" customWidth="1"/>
    <col min="259" max="259" width="1.69140625" style="37" customWidth="1"/>
    <col min="260" max="260" width="14.15234375" style="37" bestFit="1" customWidth="1"/>
    <col min="261" max="261" width="14.23046875" style="37" bestFit="1" customWidth="1"/>
    <col min="262" max="262" width="11.15234375" style="37" customWidth="1"/>
    <col min="263" max="502" width="9.15234375" style="37"/>
    <col min="503" max="503" width="5.69140625" style="37" customWidth="1"/>
    <col min="504" max="504" width="26.69140625" style="37" customWidth="1"/>
    <col min="505" max="506" width="11.69140625" style="37" customWidth="1"/>
    <col min="507" max="507" width="1.69140625" style="37" customWidth="1"/>
    <col min="508" max="508" width="13" style="37" customWidth="1"/>
    <col min="509" max="509" width="11.84375" style="37" customWidth="1"/>
    <col min="510" max="510" width="11.3828125" style="37" customWidth="1"/>
    <col min="511" max="511" width="1.69140625" style="37" customWidth="1"/>
    <col min="512" max="512" width="14.23046875" style="37" bestFit="1" customWidth="1"/>
    <col min="513" max="513" width="15.84375" style="37" bestFit="1" customWidth="1"/>
    <col min="514" max="514" width="11.15234375" style="37" customWidth="1"/>
    <col min="515" max="515" width="1.69140625" style="37" customWidth="1"/>
    <col min="516" max="516" width="14.15234375" style="37" bestFit="1" customWidth="1"/>
    <col min="517" max="517" width="14.23046875" style="37" bestFit="1" customWidth="1"/>
    <col min="518" max="518" width="11.15234375" style="37" customWidth="1"/>
    <col min="519" max="758" width="9.15234375" style="37"/>
    <col min="759" max="759" width="5.69140625" style="37" customWidth="1"/>
    <col min="760" max="760" width="26.69140625" style="37" customWidth="1"/>
    <col min="761" max="762" width="11.69140625" style="37" customWidth="1"/>
    <col min="763" max="763" width="1.69140625" style="37" customWidth="1"/>
    <col min="764" max="764" width="13" style="37" customWidth="1"/>
    <col min="765" max="765" width="11.84375" style="37" customWidth="1"/>
    <col min="766" max="766" width="11.3828125" style="37" customWidth="1"/>
    <col min="767" max="767" width="1.69140625" style="37" customWidth="1"/>
    <col min="768" max="768" width="14.23046875" style="37" bestFit="1" customWidth="1"/>
    <col min="769" max="769" width="15.84375" style="37" bestFit="1" customWidth="1"/>
    <col min="770" max="770" width="11.15234375" style="37" customWidth="1"/>
    <col min="771" max="771" width="1.69140625" style="37" customWidth="1"/>
    <col min="772" max="772" width="14.15234375" style="37" bestFit="1" customWidth="1"/>
    <col min="773" max="773" width="14.23046875" style="37" bestFit="1" customWidth="1"/>
    <col min="774" max="774" width="11.15234375" style="37" customWidth="1"/>
    <col min="775" max="1014" width="9.15234375" style="37"/>
    <col min="1015" max="1015" width="5.69140625" style="37" customWidth="1"/>
    <col min="1016" max="1016" width="26.69140625" style="37" customWidth="1"/>
    <col min="1017" max="1018" width="11.69140625" style="37" customWidth="1"/>
    <col min="1019" max="1019" width="1.69140625" style="37" customWidth="1"/>
    <col min="1020" max="1020" width="13" style="37" customWidth="1"/>
    <col min="1021" max="1021" width="11.84375" style="37" customWidth="1"/>
    <col min="1022" max="1022" width="11.3828125" style="37" customWidth="1"/>
    <col min="1023" max="1023" width="1.69140625" style="37" customWidth="1"/>
    <col min="1024" max="1024" width="14.23046875" style="37" bestFit="1" customWidth="1"/>
    <col min="1025" max="1025" width="15.84375" style="37" bestFit="1" customWidth="1"/>
    <col min="1026" max="1026" width="11.15234375" style="37" customWidth="1"/>
    <col min="1027" max="1027" width="1.69140625" style="37" customWidth="1"/>
    <col min="1028" max="1028" width="14.15234375" style="37" bestFit="1" customWidth="1"/>
    <col min="1029" max="1029" width="14.23046875" style="37" bestFit="1" customWidth="1"/>
    <col min="1030" max="1030" width="11.15234375" style="37" customWidth="1"/>
    <col min="1031" max="1270" width="9.15234375" style="37"/>
    <col min="1271" max="1271" width="5.69140625" style="37" customWidth="1"/>
    <col min="1272" max="1272" width="26.69140625" style="37" customWidth="1"/>
    <col min="1273" max="1274" width="11.69140625" style="37" customWidth="1"/>
    <col min="1275" max="1275" width="1.69140625" style="37" customWidth="1"/>
    <col min="1276" max="1276" width="13" style="37" customWidth="1"/>
    <col min="1277" max="1277" width="11.84375" style="37" customWidth="1"/>
    <col min="1278" max="1278" width="11.3828125" style="37" customWidth="1"/>
    <col min="1279" max="1279" width="1.69140625" style="37" customWidth="1"/>
    <col min="1280" max="1280" width="14.23046875" style="37" bestFit="1" customWidth="1"/>
    <col min="1281" max="1281" width="15.84375" style="37" bestFit="1" customWidth="1"/>
    <col min="1282" max="1282" width="11.15234375" style="37" customWidth="1"/>
    <col min="1283" max="1283" width="1.69140625" style="37" customWidth="1"/>
    <col min="1284" max="1284" width="14.15234375" style="37" bestFit="1" customWidth="1"/>
    <col min="1285" max="1285" width="14.23046875" style="37" bestFit="1" customWidth="1"/>
    <col min="1286" max="1286" width="11.15234375" style="37" customWidth="1"/>
    <col min="1287" max="1526" width="9.15234375" style="37"/>
    <col min="1527" max="1527" width="5.69140625" style="37" customWidth="1"/>
    <col min="1528" max="1528" width="26.69140625" style="37" customWidth="1"/>
    <col min="1529" max="1530" width="11.69140625" style="37" customWidth="1"/>
    <col min="1531" max="1531" width="1.69140625" style="37" customWidth="1"/>
    <col min="1532" max="1532" width="13" style="37" customWidth="1"/>
    <col min="1533" max="1533" width="11.84375" style="37" customWidth="1"/>
    <col min="1534" max="1534" width="11.3828125" style="37" customWidth="1"/>
    <col min="1535" max="1535" width="1.69140625" style="37" customWidth="1"/>
    <col min="1536" max="1536" width="14.23046875" style="37" bestFit="1" customWidth="1"/>
    <col min="1537" max="1537" width="15.84375" style="37" bestFit="1" customWidth="1"/>
    <col min="1538" max="1538" width="11.15234375" style="37" customWidth="1"/>
    <col min="1539" max="1539" width="1.69140625" style="37" customWidth="1"/>
    <col min="1540" max="1540" width="14.15234375" style="37" bestFit="1" customWidth="1"/>
    <col min="1541" max="1541" width="14.23046875" style="37" bestFit="1" customWidth="1"/>
    <col min="1542" max="1542" width="11.15234375" style="37" customWidth="1"/>
    <col min="1543" max="1782" width="9.15234375" style="37"/>
    <col min="1783" max="1783" width="5.69140625" style="37" customWidth="1"/>
    <col min="1784" max="1784" width="26.69140625" style="37" customWidth="1"/>
    <col min="1785" max="1786" width="11.69140625" style="37" customWidth="1"/>
    <col min="1787" max="1787" width="1.69140625" style="37" customWidth="1"/>
    <col min="1788" max="1788" width="13" style="37" customWidth="1"/>
    <col min="1789" max="1789" width="11.84375" style="37" customWidth="1"/>
    <col min="1790" max="1790" width="11.3828125" style="37" customWidth="1"/>
    <col min="1791" max="1791" width="1.69140625" style="37" customWidth="1"/>
    <col min="1792" max="1792" width="14.23046875" style="37" bestFit="1" customWidth="1"/>
    <col min="1793" max="1793" width="15.84375" style="37" bestFit="1" customWidth="1"/>
    <col min="1794" max="1794" width="11.15234375" style="37" customWidth="1"/>
    <col min="1795" max="1795" width="1.69140625" style="37" customWidth="1"/>
    <col min="1796" max="1796" width="14.15234375" style="37" bestFit="1" customWidth="1"/>
    <col min="1797" max="1797" width="14.23046875" style="37" bestFit="1" customWidth="1"/>
    <col min="1798" max="1798" width="11.15234375" style="37" customWidth="1"/>
    <col min="1799" max="2038" width="9.15234375" style="37"/>
    <col min="2039" max="2039" width="5.69140625" style="37" customWidth="1"/>
    <col min="2040" max="2040" width="26.69140625" style="37" customWidth="1"/>
    <col min="2041" max="2042" width="11.69140625" style="37" customWidth="1"/>
    <col min="2043" max="2043" width="1.69140625" style="37" customWidth="1"/>
    <col min="2044" max="2044" width="13" style="37" customWidth="1"/>
    <col min="2045" max="2045" width="11.84375" style="37" customWidth="1"/>
    <col min="2046" max="2046" width="11.3828125" style="37" customWidth="1"/>
    <col min="2047" max="2047" width="1.69140625" style="37" customWidth="1"/>
    <col min="2048" max="2048" width="14.23046875" style="37" bestFit="1" customWidth="1"/>
    <col min="2049" max="2049" width="15.84375" style="37" bestFit="1" customWidth="1"/>
    <col min="2050" max="2050" width="11.15234375" style="37" customWidth="1"/>
    <col min="2051" max="2051" width="1.69140625" style="37" customWidth="1"/>
    <col min="2052" max="2052" width="14.15234375" style="37" bestFit="1" customWidth="1"/>
    <col min="2053" max="2053" width="14.23046875" style="37" bestFit="1" customWidth="1"/>
    <col min="2054" max="2054" width="11.15234375" style="37" customWidth="1"/>
    <col min="2055" max="2294" width="9.15234375" style="37"/>
    <col min="2295" max="2295" width="5.69140625" style="37" customWidth="1"/>
    <col min="2296" max="2296" width="26.69140625" style="37" customWidth="1"/>
    <col min="2297" max="2298" width="11.69140625" style="37" customWidth="1"/>
    <col min="2299" max="2299" width="1.69140625" style="37" customWidth="1"/>
    <col min="2300" max="2300" width="13" style="37" customWidth="1"/>
    <col min="2301" max="2301" width="11.84375" style="37" customWidth="1"/>
    <col min="2302" max="2302" width="11.3828125" style="37" customWidth="1"/>
    <col min="2303" max="2303" width="1.69140625" style="37" customWidth="1"/>
    <col min="2304" max="2304" width="14.23046875" style="37" bestFit="1" customWidth="1"/>
    <col min="2305" max="2305" width="15.84375" style="37" bestFit="1" customWidth="1"/>
    <col min="2306" max="2306" width="11.15234375" style="37" customWidth="1"/>
    <col min="2307" max="2307" width="1.69140625" style="37" customWidth="1"/>
    <col min="2308" max="2308" width="14.15234375" style="37" bestFit="1" customWidth="1"/>
    <col min="2309" max="2309" width="14.23046875" style="37" bestFit="1" customWidth="1"/>
    <col min="2310" max="2310" width="11.15234375" style="37" customWidth="1"/>
    <col min="2311" max="2550" width="9.15234375" style="37"/>
    <col min="2551" max="2551" width="5.69140625" style="37" customWidth="1"/>
    <col min="2552" max="2552" width="26.69140625" style="37" customWidth="1"/>
    <col min="2553" max="2554" width="11.69140625" style="37" customWidth="1"/>
    <col min="2555" max="2555" width="1.69140625" style="37" customWidth="1"/>
    <col min="2556" max="2556" width="13" style="37" customWidth="1"/>
    <col min="2557" max="2557" width="11.84375" style="37" customWidth="1"/>
    <col min="2558" max="2558" width="11.3828125" style="37" customWidth="1"/>
    <col min="2559" max="2559" width="1.69140625" style="37" customWidth="1"/>
    <col min="2560" max="2560" width="14.23046875" style="37" bestFit="1" customWidth="1"/>
    <col min="2561" max="2561" width="15.84375" style="37" bestFit="1" customWidth="1"/>
    <col min="2562" max="2562" width="11.15234375" style="37" customWidth="1"/>
    <col min="2563" max="2563" width="1.69140625" style="37" customWidth="1"/>
    <col min="2564" max="2564" width="14.15234375" style="37" bestFit="1" customWidth="1"/>
    <col min="2565" max="2565" width="14.23046875" style="37" bestFit="1" customWidth="1"/>
    <col min="2566" max="2566" width="11.15234375" style="37" customWidth="1"/>
    <col min="2567" max="2806" width="9.15234375" style="37"/>
    <col min="2807" max="2807" width="5.69140625" style="37" customWidth="1"/>
    <col min="2808" max="2808" width="26.69140625" style="37" customWidth="1"/>
    <col min="2809" max="2810" width="11.69140625" style="37" customWidth="1"/>
    <col min="2811" max="2811" width="1.69140625" style="37" customWidth="1"/>
    <col min="2812" max="2812" width="13" style="37" customWidth="1"/>
    <col min="2813" max="2813" width="11.84375" style="37" customWidth="1"/>
    <col min="2814" max="2814" width="11.3828125" style="37" customWidth="1"/>
    <col min="2815" max="2815" width="1.69140625" style="37" customWidth="1"/>
    <col min="2816" max="2816" width="14.23046875" style="37" bestFit="1" customWidth="1"/>
    <col min="2817" max="2817" width="15.84375" style="37" bestFit="1" customWidth="1"/>
    <col min="2818" max="2818" width="11.15234375" style="37" customWidth="1"/>
    <col min="2819" max="2819" width="1.69140625" style="37" customWidth="1"/>
    <col min="2820" max="2820" width="14.15234375" style="37" bestFit="1" customWidth="1"/>
    <col min="2821" max="2821" width="14.23046875" style="37" bestFit="1" customWidth="1"/>
    <col min="2822" max="2822" width="11.15234375" style="37" customWidth="1"/>
    <col min="2823" max="3062" width="9.15234375" style="37"/>
    <col min="3063" max="3063" width="5.69140625" style="37" customWidth="1"/>
    <col min="3064" max="3064" width="26.69140625" style="37" customWidth="1"/>
    <col min="3065" max="3066" width="11.69140625" style="37" customWidth="1"/>
    <col min="3067" max="3067" width="1.69140625" style="37" customWidth="1"/>
    <col min="3068" max="3068" width="13" style="37" customWidth="1"/>
    <col min="3069" max="3069" width="11.84375" style="37" customWidth="1"/>
    <col min="3070" max="3070" width="11.3828125" style="37" customWidth="1"/>
    <col min="3071" max="3071" width="1.69140625" style="37" customWidth="1"/>
    <col min="3072" max="3072" width="14.23046875" style="37" bestFit="1" customWidth="1"/>
    <col min="3073" max="3073" width="15.84375" style="37" bestFit="1" customWidth="1"/>
    <col min="3074" max="3074" width="11.15234375" style="37" customWidth="1"/>
    <col min="3075" max="3075" width="1.69140625" style="37" customWidth="1"/>
    <col min="3076" max="3076" width="14.15234375" style="37" bestFit="1" customWidth="1"/>
    <col min="3077" max="3077" width="14.23046875" style="37" bestFit="1" customWidth="1"/>
    <col min="3078" max="3078" width="11.15234375" style="37" customWidth="1"/>
    <col min="3079" max="3318" width="9.15234375" style="37"/>
    <col min="3319" max="3319" width="5.69140625" style="37" customWidth="1"/>
    <col min="3320" max="3320" width="26.69140625" style="37" customWidth="1"/>
    <col min="3321" max="3322" width="11.69140625" style="37" customWidth="1"/>
    <col min="3323" max="3323" width="1.69140625" style="37" customWidth="1"/>
    <col min="3324" max="3324" width="13" style="37" customWidth="1"/>
    <col min="3325" max="3325" width="11.84375" style="37" customWidth="1"/>
    <col min="3326" max="3326" width="11.3828125" style="37" customWidth="1"/>
    <col min="3327" max="3327" width="1.69140625" style="37" customWidth="1"/>
    <col min="3328" max="3328" width="14.23046875" style="37" bestFit="1" customWidth="1"/>
    <col min="3329" max="3329" width="15.84375" style="37" bestFit="1" customWidth="1"/>
    <col min="3330" max="3330" width="11.15234375" style="37" customWidth="1"/>
    <col min="3331" max="3331" width="1.69140625" style="37" customWidth="1"/>
    <col min="3332" max="3332" width="14.15234375" style="37" bestFit="1" customWidth="1"/>
    <col min="3333" max="3333" width="14.23046875" style="37" bestFit="1" customWidth="1"/>
    <col min="3334" max="3334" width="11.15234375" style="37" customWidth="1"/>
    <col min="3335" max="3574" width="9.15234375" style="37"/>
    <col min="3575" max="3575" width="5.69140625" style="37" customWidth="1"/>
    <col min="3576" max="3576" width="26.69140625" style="37" customWidth="1"/>
    <col min="3577" max="3578" width="11.69140625" style="37" customWidth="1"/>
    <col min="3579" max="3579" width="1.69140625" style="37" customWidth="1"/>
    <col min="3580" max="3580" width="13" style="37" customWidth="1"/>
    <col min="3581" max="3581" width="11.84375" style="37" customWidth="1"/>
    <col min="3582" max="3582" width="11.3828125" style="37" customWidth="1"/>
    <col min="3583" max="3583" width="1.69140625" style="37" customWidth="1"/>
    <col min="3584" max="3584" width="14.23046875" style="37" bestFit="1" customWidth="1"/>
    <col min="3585" max="3585" width="15.84375" style="37" bestFit="1" customWidth="1"/>
    <col min="3586" max="3586" width="11.15234375" style="37" customWidth="1"/>
    <col min="3587" max="3587" width="1.69140625" style="37" customWidth="1"/>
    <col min="3588" max="3588" width="14.15234375" style="37" bestFit="1" customWidth="1"/>
    <col min="3589" max="3589" width="14.23046875" style="37" bestFit="1" customWidth="1"/>
    <col min="3590" max="3590" width="11.15234375" style="37" customWidth="1"/>
    <col min="3591" max="3830" width="9.15234375" style="37"/>
    <col min="3831" max="3831" width="5.69140625" style="37" customWidth="1"/>
    <col min="3832" max="3832" width="26.69140625" style="37" customWidth="1"/>
    <col min="3833" max="3834" width="11.69140625" style="37" customWidth="1"/>
    <col min="3835" max="3835" width="1.69140625" style="37" customWidth="1"/>
    <col min="3836" max="3836" width="13" style="37" customWidth="1"/>
    <col min="3837" max="3837" width="11.84375" style="37" customWidth="1"/>
    <col min="3838" max="3838" width="11.3828125" style="37" customWidth="1"/>
    <col min="3839" max="3839" width="1.69140625" style="37" customWidth="1"/>
    <col min="3840" max="3840" width="14.23046875" style="37" bestFit="1" customWidth="1"/>
    <col min="3841" max="3841" width="15.84375" style="37" bestFit="1" customWidth="1"/>
    <col min="3842" max="3842" width="11.15234375" style="37" customWidth="1"/>
    <col min="3843" max="3843" width="1.69140625" style="37" customWidth="1"/>
    <col min="3844" max="3844" width="14.15234375" style="37" bestFit="1" customWidth="1"/>
    <col min="3845" max="3845" width="14.23046875" style="37" bestFit="1" customWidth="1"/>
    <col min="3846" max="3846" width="11.15234375" style="37" customWidth="1"/>
    <col min="3847" max="4086" width="9.15234375" style="37"/>
    <col min="4087" max="4087" width="5.69140625" style="37" customWidth="1"/>
    <col min="4088" max="4088" width="26.69140625" style="37" customWidth="1"/>
    <col min="4089" max="4090" width="11.69140625" style="37" customWidth="1"/>
    <col min="4091" max="4091" width="1.69140625" style="37" customWidth="1"/>
    <col min="4092" max="4092" width="13" style="37" customWidth="1"/>
    <col min="4093" max="4093" width="11.84375" style="37" customWidth="1"/>
    <col min="4094" max="4094" width="11.3828125" style="37" customWidth="1"/>
    <col min="4095" max="4095" width="1.69140625" style="37" customWidth="1"/>
    <col min="4096" max="4096" width="14.23046875" style="37" bestFit="1" customWidth="1"/>
    <col min="4097" max="4097" width="15.84375" style="37" bestFit="1" customWidth="1"/>
    <col min="4098" max="4098" width="11.15234375" style="37" customWidth="1"/>
    <col min="4099" max="4099" width="1.69140625" style="37" customWidth="1"/>
    <col min="4100" max="4100" width="14.15234375" style="37" bestFit="1" customWidth="1"/>
    <col min="4101" max="4101" width="14.23046875" style="37" bestFit="1" customWidth="1"/>
    <col min="4102" max="4102" width="11.15234375" style="37" customWidth="1"/>
    <col min="4103" max="4342" width="9.15234375" style="37"/>
    <col min="4343" max="4343" width="5.69140625" style="37" customWidth="1"/>
    <col min="4344" max="4344" width="26.69140625" style="37" customWidth="1"/>
    <col min="4345" max="4346" width="11.69140625" style="37" customWidth="1"/>
    <col min="4347" max="4347" width="1.69140625" style="37" customWidth="1"/>
    <col min="4348" max="4348" width="13" style="37" customWidth="1"/>
    <col min="4349" max="4349" width="11.84375" style="37" customWidth="1"/>
    <col min="4350" max="4350" width="11.3828125" style="37" customWidth="1"/>
    <col min="4351" max="4351" width="1.69140625" style="37" customWidth="1"/>
    <col min="4352" max="4352" width="14.23046875" style="37" bestFit="1" customWidth="1"/>
    <col min="4353" max="4353" width="15.84375" style="37" bestFit="1" customWidth="1"/>
    <col min="4354" max="4354" width="11.15234375" style="37" customWidth="1"/>
    <col min="4355" max="4355" width="1.69140625" style="37" customWidth="1"/>
    <col min="4356" max="4356" width="14.15234375" style="37" bestFit="1" customWidth="1"/>
    <col min="4357" max="4357" width="14.23046875" style="37" bestFit="1" customWidth="1"/>
    <col min="4358" max="4358" width="11.15234375" style="37" customWidth="1"/>
    <col min="4359" max="4598" width="9.15234375" style="37"/>
    <col min="4599" max="4599" width="5.69140625" style="37" customWidth="1"/>
    <col min="4600" max="4600" width="26.69140625" style="37" customWidth="1"/>
    <col min="4601" max="4602" width="11.69140625" style="37" customWidth="1"/>
    <col min="4603" max="4603" width="1.69140625" style="37" customWidth="1"/>
    <col min="4604" max="4604" width="13" style="37" customWidth="1"/>
    <col min="4605" max="4605" width="11.84375" style="37" customWidth="1"/>
    <col min="4606" max="4606" width="11.3828125" style="37" customWidth="1"/>
    <col min="4607" max="4607" width="1.69140625" style="37" customWidth="1"/>
    <col min="4608" max="4608" width="14.23046875" style="37" bestFit="1" customWidth="1"/>
    <col min="4609" max="4609" width="15.84375" style="37" bestFit="1" customWidth="1"/>
    <col min="4610" max="4610" width="11.15234375" style="37" customWidth="1"/>
    <col min="4611" max="4611" width="1.69140625" style="37" customWidth="1"/>
    <col min="4612" max="4612" width="14.15234375" style="37" bestFit="1" customWidth="1"/>
    <col min="4613" max="4613" width="14.23046875" style="37" bestFit="1" customWidth="1"/>
    <col min="4614" max="4614" width="11.15234375" style="37" customWidth="1"/>
    <col min="4615" max="4854" width="9.15234375" style="37"/>
    <col min="4855" max="4855" width="5.69140625" style="37" customWidth="1"/>
    <col min="4856" max="4856" width="26.69140625" style="37" customWidth="1"/>
    <col min="4857" max="4858" width="11.69140625" style="37" customWidth="1"/>
    <col min="4859" max="4859" width="1.69140625" style="37" customWidth="1"/>
    <col min="4860" max="4860" width="13" style="37" customWidth="1"/>
    <col min="4861" max="4861" width="11.84375" style="37" customWidth="1"/>
    <col min="4862" max="4862" width="11.3828125" style="37" customWidth="1"/>
    <col min="4863" max="4863" width="1.69140625" style="37" customWidth="1"/>
    <col min="4864" max="4864" width="14.23046875" style="37" bestFit="1" customWidth="1"/>
    <col min="4865" max="4865" width="15.84375" style="37" bestFit="1" customWidth="1"/>
    <col min="4866" max="4866" width="11.15234375" style="37" customWidth="1"/>
    <col min="4867" max="4867" width="1.69140625" style="37" customWidth="1"/>
    <col min="4868" max="4868" width="14.15234375" style="37" bestFit="1" customWidth="1"/>
    <col min="4869" max="4869" width="14.23046875" style="37" bestFit="1" customWidth="1"/>
    <col min="4870" max="4870" width="11.15234375" style="37" customWidth="1"/>
    <col min="4871" max="5110" width="9.15234375" style="37"/>
    <col min="5111" max="5111" width="5.69140625" style="37" customWidth="1"/>
    <col min="5112" max="5112" width="26.69140625" style="37" customWidth="1"/>
    <col min="5113" max="5114" width="11.69140625" style="37" customWidth="1"/>
    <col min="5115" max="5115" width="1.69140625" style="37" customWidth="1"/>
    <col min="5116" max="5116" width="13" style="37" customWidth="1"/>
    <col min="5117" max="5117" width="11.84375" style="37" customWidth="1"/>
    <col min="5118" max="5118" width="11.3828125" style="37" customWidth="1"/>
    <col min="5119" max="5119" width="1.69140625" style="37" customWidth="1"/>
    <col min="5120" max="5120" width="14.23046875" style="37" bestFit="1" customWidth="1"/>
    <col min="5121" max="5121" width="15.84375" style="37" bestFit="1" customWidth="1"/>
    <col min="5122" max="5122" width="11.15234375" style="37" customWidth="1"/>
    <col min="5123" max="5123" width="1.69140625" style="37" customWidth="1"/>
    <col min="5124" max="5124" width="14.15234375" style="37" bestFit="1" customWidth="1"/>
    <col min="5125" max="5125" width="14.23046875" style="37" bestFit="1" customWidth="1"/>
    <col min="5126" max="5126" width="11.15234375" style="37" customWidth="1"/>
    <col min="5127" max="5366" width="9.15234375" style="37"/>
    <col min="5367" max="5367" width="5.69140625" style="37" customWidth="1"/>
    <col min="5368" max="5368" width="26.69140625" style="37" customWidth="1"/>
    <col min="5369" max="5370" width="11.69140625" style="37" customWidth="1"/>
    <col min="5371" max="5371" width="1.69140625" style="37" customWidth="1"/>
    <col min="5372" max="5372" width="13" style="37" customWidth="1"/>
    <col min="5373" max="5373" width="11.84375" style="37" customWidth="1"/>
    <col min="5374" max="5374" width="11.3828125" style="37" customWidth="1"/>
    <col min="5375" max="5375" width="1.69140625" style="37" customWidth="1"/>
    <col min="5376" max="5376" width="14.23046875" style="37" bestFit="1" customWidth="1"/>
    <col min="5377" max="5377" width="15.84375" style="37" bestFit="1" customWidth="1"/>
    <col min="5378" max="5378" width="11.15234375" style="37" customWidth="1"/>
    <col min="5379" max="5379" width="1.69140625" style="37" customWidth="1"/>
    <col min="5380" max="5380" width="14.15234375" style="37" bestFit="1" customWidth="1"/>
    <col min="5381" max="5381" width="14.23046875" style="37" bestFit="1" customWidth="1"/>
    <col min="5382" max="5382" width="11.15234375" style="37" customWidth="1"/>
    <col min="5383" max="5622" width="9.15234375" style="37"/>
    <col min="5623" max="5623" width="5.69140625" style="37" customWidth="1"/>
    <col min="5624" max="5624" width="26.69140625" style="37" customWidth="1"/>
    <col min="5625" max="5626" width="11.69140625" style="37" customWidth="1"/>
    <col min="5627" max="5627" width="1.69140625" style="37" customWidth="1"/>
    <col min="5628" max="5628" width="13" style="37" customWidth="1"/>
    <col min="5629" max="5629" width="11.84375" style="37" customWidth="1"/>
    <col min="5630" max="5630" width="11.3828125" style="37" customWidth="1"/>
    <col min="5631" max="5631" width="1.69140625" style="37" customWidth="1"/>
    <col min="5632" max="5632" width="14.23046875" style="37" bestFit="1" customWidth="1"/>
    <col min="5633" max="5633" width="15.84375" style="37" bestFit="1" customWidth="1"/>
    <col min="5634" max="5634" width="11.15234375" style="37" customWidth="1"/>
    <col min="5635" max="5635" width="1.69140625" style="37" customWidth="1"/>
    <col min="5636" max="5636" width="14.15234375" style="37" bestFit="1" customWidth="1"/>
    <col min="5637" max="5637" width="14.23046875" style="37" bestFit="1" customWidth="1"/>
    <col min="5638" max="5638" width="11.15234375" style="37" customWidth="1"/>
    <col min="5639" max="5878" width="9.15234375" style="37"/>
    <col min="5879" max="5879" width="5.69140625" style="37" customWidth="1"/>
    <col min="5880" max="5880" width="26.69140625" style="37" customWidth="1"/>
    <col min="5881" max="5882" width="11.69140625" style="37" customWidth="1"/>
    <col min="5883" max="5883" width="1.69140625" style="37" customWidth="1"/>
    <col min="5884" max="5884" width="13" style="37" customWidth="1"/>
    <col min="5885" max="5885" width="11.84375" style="37" customWidth="1"/>
    <col min="5886" max="5886" width="11.3828125" style="37" customWidth="1"/>
    <col min="5887" max="5887" width="1.69140625" style="37" customWidth="1"/>
    <col min="5888" max="5888" width="14.23046875" style="37" bestFit="1" customWidth="1"/>
    <col min="5889" max="5889" width="15.84375" style="37" bestFit="1" customWidth="1"/>
    <col min="5890" max="5890" width="11.15234375" style="37" customWidth="1"/>
    <col min="5891" max="5891" width="1.69140625" style="37" customWidth="1"/>
    <col min="5892" max="5892" width="14.15234375" style="37" bestFit="1" customWidth="1"/>
    <col min="5893" max="5893" width="14.23046875" style="37" bestFit="1" customWidth="1"/>
    <col min="5894" max="5894" width="11.15234375" style="37" customWidth="1"/>
    <col min="5895" max="6134" width="9.15234375" style="37"/>
    <col min="6135" max="6135" width="5.69140625" style="37" customWidth="1"/>
    <col min="6136" max="6136" width="26.69140625" style="37" customWidth="1"/>
    <col min="6137" max="6138" width="11.69140625" style="37" customWidth="1"/>
    <col min="6139" max="6139" width="1.69140625" style="37" customWidth="1"/>
    <col min="6140" max="6140" width="13" style="37" customWidth="1"/>
    <col min="6141" max="6141" width="11.84375" style="37" customWidth="1"/>
    <col min="6142" max="6142" width="11.3828125" style="37" customWidth="1"/>
    <col min="6143" max="6143" width="1.69140625" style="37" customWidth="1"/>
    <col min="6144" max="6144" width="14.23046875" style="37" bestFit="1" customWidth="1"/>
    <col min="6145" max="6145" width="15.84375" style="37" bestFit="1" customWidth="1"/>
    <col min="6146" max="6146" width="11.15234375" style="37" customWidth="1"/>
    <col min="6147" max="6147" width="1.69140625" style="37" customWidth="1"/>
    <col min="6148" max="6148" width="14.15234375" style="37" bestFit="1" customWidth="1"/>
    <col min="6149" max="6149" width="14.23046875" style="37" bestFit="1" customWidth="1"/>
    <col min="6150" max="6150" width="11.15234375" style="37" customWidth="1"/>
    <col min="6151" max="6390" width="9.15234375" style="37"/>
    <col min="6391" max="6391" width="5.69140625" style="37" customWidth="1"/>
    <col min="6392" max="6392" width="26.69140625" style="37" customWidth="1"/>
    <col min="6393" max="6394" width="11.69140625" style="37" customWidth="1"/>
    <col min="6395" max="6395" width="1.69140625" style="37" customWidth="1"/>
    <col min="6396" max="6396" width="13" style="37" customWidth="1"/>
    <col min="6397" max="6397" width="11.84375" style="37" customWidth="1"/>
    <col min="6398" max="6398" width="11.3828125" style="37" customWidth="1"/>
    <col min="6399" max="6399" width="1.69140625" style="37" customWidth="1"/>
    <col min="6400" max="6400" width="14.23046875" style="37" bestFit="1" customWidth="1"/>
    <col min="6401" max="6401" width="15.84375" style="37" bestFit="1" customWidth="1"/>
    <col min="6402" max="6402" width="11.15234375" style="37" customWidth="1"/>
    <col min="6403" max="6403" width="1.69140625" style="37" customWidth="1"/>
    <col min="6404" max="6404" width="14.15234375" style="37" bestFit="1" customWidth="1"/>
    <col min="6405" max="6405" width="14.23046875" style="37" bestFit="1" customWidth="1"/>
    <col min="6406" max="6406" width="11.15234375" style="37" customWidth="1"/>
    <col min="6407" max="6646" width="9.15234375" style="37"/>
    <col min="6647" max="6647" width="5.69140625" style="37" customWidth="1"/>
    <col min="6648" max="6648" width="26.69140625" style="37" customWidth="1"/>
    <col min="6649" max="6650" width="11.69140625" style="37" customWidth="1"/>
    <col min="6651" max="6651" width="1.69140625" style="37" customWidth="1"/>
    <col min="6652" max="6652" width="13" style="37" customWidth="1"/>
    <col min="6653" max="6653" width="11.84375" style="37" customWidth="1"/>
    <col min="6654" max="6654" width="11.3828125" style="37" customWidth="1"/>
    <col min="6655" max="6655" width="1.69140625" style="37" customWidth="1"/>
    <col min="6656" max="6656" width="14.23046875" style="37" bestFit="1" customWidth="1"/>
    <col min="6657" max="6657" width="15.84375" style="37" bestFit="1" customWidth="1"/>
    <col min="6658" max="6658" width="11.15234375" style="37" customWidth="1"/>
    <col min="6659" max="6659" width="1.69140625" style="37" customWidth="1"/>
    <col min="6660" max="6660" width="14.15234375" style="37" bestFit="1" customWidth="1"/>
    <col min="6661" max="6661" width="14.23046875" style="37" bestFit="1" customWidth="1"/>
    <col min="6662" max="6662" width="11.15234375" style="37" customWidth="1"/>
    <col min="6663" max="6902" width="9.15234375" style="37"/>
    <col min="6903" max="6903" width="5.69140625" style="37" customWidth="1"/>
    <col min="6904" max="6904" width="26.69140625" style="37" customWidth="1"/>
    <col min="6905" max="6906" width="11.69140625" style="37" customWidth="1"/>
    <col min="6907" max="6907" width="1.69140625" style="37" customWidth="1"/>
    <col min="6908" max="6908" width="13" style="37" customWidth="1"/>
    <col min="6909" max="6909" width="11.84375" style="37" customWidth="1"/>
    <col min="6910" max="6910" width="11.3828125" style="37" customWidth="1"/>
    <col min="6911" max="6911" width="1.69140625" style="37" customWidth="1"/>
    <col min="6912" max="6912" width="14.23046875" style="37" bestFit="1" customWidth="1"/>
    <col min="6913" max="6913" width="15.84375" style="37" bestFit="1" customWidth="1"/>
    <col min="6914" max="6914" width="11.15234375" style="37" customWidth="1"/>
    <col min="6915" max="6915" width="1.69140625" style="37" customWidth="1"/>
    <col min="6916" max="6916" width="14.15234375" style="37" bestFit="1" customWidth="1"/>
    <col min="6917" max="6917" width="14.23046875" style="37" bestFit="1" customWidth="1"/>
    <col min="6918" max="6918" width="11.15234375" style="37" customWidth="1"/>
    <col min="6919" max="7158" width="9.15234375" style="37"/>
    <col min="7159" max="7159" width="5.69140625" style="37" customWidth="1"/>
    <col min="7160" max="7160" width="26.69140625" style="37" customWidth="1"/>
    <col min="7161" max="7162" width="11.69140625" style="37" customWidth="1"/>
    <col min="7163" max="7163" width="1.69140625" style="37" customWidth="1"/>
    <col min="7164" max="7164" width="13" style="37" customWidth="1"/>
    <col min="7165" max="7165" width="11.84375" style="37" customWidth="1"/>
    <col min="7166" max="7166" width="11.3828125" style="37" customWidth="1"/>
    <col min="7167" max="7167" width="1.69140625" style="37" customWidth="1"/>
    <col min="7168" max="7168" width="14.23046875" style="37" bestFit="1" customWidth="1"/>
    <col min="7169" max="7169" width="15.84375" style="37" bestFit="1" customWidth="1"/>
    <col min="7170" max="7170" width="11.15234375" style="37" customWidth="1"/>
    <col min="7171" max="7171" width="1.69140625" style="37" customWidth="1"/>
    <col min="7172" max="7172" width="14.15234375" style="37" bestFit="1" customWidth="1"/>
    <col min="7173" max="7173" width="14.23046875" style="37" bestFit="1" customWidth="1"/>
    <col min="7174" max="7174" width="11.15234375" style="37" customWidth="1"/>
    <col min="7175" max="7414" width="9.15234375" style="37"/>
    <col min="7415" max="7415" width="5.69140625" style="37" customWidth="1"/>
    <col min="7416" max="7416" width="26.69140625" style="37" customWidth="1"/>
    <col min="7417" max="7418" width="11.69140625" style="37" customWidth="1"/>
    <col min="7419" max="7419" width="1.69140625" style="37" customWidth="1"/>
    <col min="7420" max="7420" width="13" style="37" customWidth="1"/>
    <col min="7421" max="7421" width="11.84375" style="37" customWidth="1"/>
    <col min="7422" max="7422" width="11.3828125" style="37" customWidth="1"/>
    <col min="7423" max="7423" width="1.69140625" style="37" customWidth="1"/>
    <col min="7424" max="7424" width="14.23046875" style="37" bestFit="1" customWidth="1"/>
    <col min="7425" max="7425" width="15.84375" style="37" bestFit="1" customWidth="1"/>
    <col min="7426" max="7426" width="11.15234375" style="37" customWidth="1"/>
    <col min="7427" max="7427" width="1.69140625" style="37" customWidth="1"/>
    <col min="7428" max="7428" width="14.15234375" style="37" bestFit="1" customWidth="1"/>
    <col min="7429" max="7429" width="14.23046875" style="37" bestFit="1" customWidth="1"/>
    <col min="7430" max="7430" width="11.15234375" style="37" customWidth="1"/>
    <col min="7431" max="7670" width="9.15234375" style="37"/>
    <col min="7671" max="7671" width="5.69140625" style="37" customWidth="1"/>
    <col min="7672" max="7672" width="26.69140625" style="37" customWidth="1"/>
    <col min="7673" max="7674" width="11.69140625" style="37" customWidth="1"/>
    <col min="7675" max="7675" width="1.69140625" style="37" customWidth="1"/>
    <col min="7676" max="7676" width="13" style="37" customWidth="1"/>
    <col min="7677" max="7677" width="11.84375" style="37" customWidth="1"/>
    <col min="7678" max="7678" width="11.3828125" style="37" customWidth="1"/>
    <col min="7679" max="7679" width="1.69140625" style="37" customWidth="1"/>
    <col min="7680" max="7680" width="14.23046875" style="37" bestFit="1" customWidth="1"/>
    <col min="7681" max="7681" width="15.84375" style="37" bestFit="1" customWidth="1"/>
    <col min="7682" max="7682" width="11.15234375" style="37" customWidth="1"/>
    <col min="7683" max="7683" width="1.69140625" style="37" customWidth="1"/>
    <col min="7684" max="7684" width="14.15234375" style="37" bestFit="1" customWidth="1"/>
    <col min="7685" max="7685" width="14.23046875" style="37" bestFit="1" customWidth="1"/>
    <col min="7686" max="7686" width="11.15234375" style="37" customWidth="1"/>
    <col min="7687" max="7926" width="9.15234375" style="37"/>
    <col min="7927" max="7927" width="5.69140625" style="37" customWidth="1"/>
    <col min="7928" max="7928" width="26.69140625" style="37" customWidth="1"/>
    <col min="7929" max="7930" width="11.69140625" style="37" customWidth="1"/>
    <col min="7931" max="7931" width="1.69140625" style="37" customWidth="1"/>
    <col min="7932" max="7932" width="13" style="37" customWidth="1"/>
    <col min="7933" max="7933" width="11.84375" style="37" customWidth="1"/>
    <col min="7934" max="7934" width="11.3828125" style="37" customWidth="1"/>
    <col min="7935" max="7935" width="1.69140625" style="37" customWidth="1"/>
    <col min="7936" max="7936" width="14.23046875" style="37" bestFit="1" customWidth="1"/>
    <col min="7937" max="7937" width="15.84375" style="37" bestFit="1" customWidth="1"/>
    <col min="7938" max="7938" width="11.15234375" style="37" customWidth="1"/>
    <col min="7939" max="7939" width="1.69140625" style="37" customWidth="1"/>
    <col min="7940" max="7940" width="14.15234375" style="37" bestFit="1" customWidth="1"/>
    <col min="7941" max="7941" width="14.23046875" style="37" bestFit="1" customWidth="1"/>
    <col min="7942" max="7942" width="11.15234375" style="37" customWidth="1"/>
    <col min="7943" max="8182" width="9.15234375" style="37"/>
    <col min="8183" max="8183" width="5.69140625" style="37" customWidth="1"/>
    <col min="8184" max="8184" width="26.69140625" style="37" customWidth="1"/>
    <col min="8185" max="8186" width="11.69140625" style="37" customWidth="1"/>
    <col min="8187" max="8187" width="1.69140625" style="37" customWidth="1"/>
    <col min="8188" max="8188" width="13" style="37" customWidth="1"/>
    <col min="8189" max="8189" width="11.84375" style="37" customWidth="1"/>
    <col min="8190" max="8190" width="11.3828125" style="37" customWidth="1"/>
    <col min="8191" max="8191" width="1.69140625" style="37" customWidth="1"/>
    <col min="8192" max="8192" width="14.23046875" style="37" bestFit="1" customWidth="1"/>
    <col min="8193" max="8193" width="15.84375" style="37" bestFit="1" customWidth="1"/>
    <col min="8194" max="8194" width="11.15234375" style="37" customWidth="1"/>
    <col min="8195" max="8195" width="1.69140625" style="37" customWidth="1"/>
    <col min="8196" max="8196" width="14.15234375" style="37" bestFit="1" customWidth="1"/>
    <col min="8197" max="8197" width="14.23046875" style="37" bestFit="1" customWidth="1"/>
    <col min="8198" max="8198" width="11.15234375" style="37" customWidth="1"/>
    <col min="8199" max="8438" width="9.15234375" style="37"/>
    <col min="8439" max="8439" width="5.69140625" style="37" customWidth="1"/>
    <col min="8440" max="8440" width="26.69140625" style="37" customWidth="1"/>
    <col min="8441" max="8442" width="11.69140625" style="37" customWidth="1"/>
    <col min="8443" max="8443" width="1.69140625" style="37" customWidth="1"/>
    <col min="8444" max="8444" width="13" style="37" customWidth="1"/>
    <col min="8445" max="8445" width="11.84375" style="37" customWidth="1"/>
    <col min="8446" max="8446" width="11.3828125" style="37" customWidth="1"/>
    <col min="8447" max="8447" width="1.69140625" style="37" customWidth="1"/>
    <col min="8448" max="8448" width="14.23046875" style="37" bestFit="1" customWidth="1"/>
    <col min="8449" max="8449" width="15.84375" style="37" bestFit="1" customWidth="1"/>
    <col min="8450" max="8450" width="11.15234375" style="37" customWidth="1"/>
    <col min="8451" max="8451" width="1.69140625" style="37" customWidth="1"/>
    <col min="8452" max="8452" width="14.15234375" style="37" bestFit="1" customWidth="1"/>
    <col min="8453" max="8453" width="14.23046875" style="37" bestFit="1" customWidth="1"/>
    <col min="8454" max="8454" width="11.15234375" style="37" customWidth="1"/>
    <col min="8455" max="8694" width="9.15234375" style="37"/>
    <col min="8695" max="8695" width="5.69140625" style="37" customWidth="1"/>
    <col min="8696" max="8696" width="26.69140625" style="37" customWidth="1"/>
    <col min="8697" max="8698" width="11.69140625" style="37" customWidth="1"/>
    <col min="8699" max="8699" width="1.69140625" style="37" customWidth="1"/>
    <col min="8700" max="8700" width="13" style="37" customWidth="1"/>
    <col min="8701" max="8701" width="11.84375" style="37" customWidth="1"/>
    <col min="8702" max="8702" width="11.3828125" style="37" customWidth="1"/>
    <col min="8703" max="8703" width="1.69140625" style="37" customWidth="1"/>
    <col min="8704" max="8704" width="14.23046875" style="37" bestFit="1" customWidth="1"/>
    <col min="8705" max="8705" width="15.84375" style="37" bestFit="1" customWidth="1"/>
    <col min="8706" max="8706" width="11.15234375" style="37" customWidth="1"/>
    <col min="8707" max="8707" width="1.69140625" style="37" customWidth="1"/>
    <col min="8708" max="8708" width="14.15234375" style="37" bestFit="1" customWidth="1"/>
    <col min="8709" max="8709" width="14.23046875" style="37" bestFit="1" customWidth="1"/>
    <col min="8710" max="8710" width="11.15234375" style="37" customWidth="1"/>
    <col min="8711" max="8950" width="9.15234375" style="37"/>
    <col min="8951" max="8951" width="5.69140625" style="37" customWidth="1"/>
    <col min="8952" max="8952" width="26.69140625" style="37" customWidth="1"/>
    <col min="8953" max="8954" width="11.69140625" style="37" customWidth="1"/>
    <col min="8955" max="8955" width="1.69140625" style="37" customWidth="1"/>
    <col min="8956" max="8956" width="13" style="37" customWidth="1"/>
    <col min="8957" max="8957" width="11.84375" style="37" customWidth="1"/>
    <col min="8958" max="8958" width="11.3828125" style="37" customWidth="1"/>
    <col min="8959" max="8959" width="1.69140625" style="37" customWidth="1"/>
    <col min="8960" max="8960" width="14.23046875" style="37" bestFit="1" customWidth="1"/>
    <col min="8961" max="8961" width="15.84375" style="37" bestFit="1" customWidth="1"/>
    <col min="8962" max="8962" width="11.15234375" style="37" customWidth="1"/>
    <col min="8963" max="8963" width="1.69140625" style="37" customWidth="1"/>
    <col min="8964" max="8964" width="14.15234375" style="37" bestFit="1" customWidth="1"/>
    <col min="8965" max="8965" width="14.23046875" style="37" bestFit="1" customWidth="1"/>
    <col min="8966" max="8966" width="11.15234375" style="37" customWidth="1"/>
    <col min="8967" max="9206" width="9.15234375" style="37"/>
    <col min="9207" max="9207" width="5.69140625" style="37" customWidth="1"/>
    <col min="9208" max="9208" width="26.69140625" style="37" customWidth="1"/>
    <col min="9209" max="9210" width="11.69140625" style="37" customWidth="1"/>
    <col min="9211" max="9211" width="1.69140625" style="37" customWidth="1"/>
    <col min="9212" max="9212" width="13" style="37" customWidth="1"/>
    <col min="9213" max="9213" width="11.84375" style="37" customWidth="1"/>
    <col min="9214" max="9214" width="11.3828125" style="37" customWidth="1"/>
    <col min="9215" max="9215" width="1.69140625" style="37" customWidth="1"/>
    <col min="9216" max="9216" width="14.23046875" style="37" bestFit="1" customWidth="1"/>
    <col min="9217" max="9217" width="15.84375" style="37" bestFit="1" customWidth="1"/>
    <col min="9218" max="9218" width="11.15234375" style="37" customWidth="1"/>
    <col min="9219" max="9219" width="1.69140625" style="37" customWidth="1"/>
    <col min="9220" max="9220" width="14.15234375" style="37" bestFit="1" customWidth="1"/>
    <col min="9221" max="9221" width="14.23046875" style="37" bestFit="1" customWidth="1"/>
    <col min="9222" max="9222" width="11.15234375" style="37" customWidth="1"/>
    <col min="9223" max="9462" width="9.15234375" style="37"/>
    <col min="9463" max="9463" width="5.69140625" style="37" customWidth="1"/>
    <col min="9464" max="9464" width="26.69140625" style="37" customWidth="1"/>
    <col min="9465" max="9466" width="11.69140625" style="37" customWidth="1"/>
    <col min="9467" max="9467" width="1.69140625" style="37" customWidth="1"/>
    <col min="9468" max="9468" width="13" style="37" customWidth="1"/>
    <col min="9469" max="9469" width="11.84375" style="37" customWidth="1"/>
    <col min="9470" max="9470" width="11.3828125" style="37" customWidth="1"/>
    <col min="9471" max="9471" width="1.69140625" style="37" customWidth="1"/>
    <col min="9472" max="9472" width="14.23046875" style="37" bestFit="1" customWidth="1"/>
    <col min="9473" max="9473" width="15.84375" style="37" bestFit="1" customWidth="1"/>
    <col min="9474" max="9474" width="11.15234375" style="37" customWidth="1"/>
    <col min="9475" max="9475" width="1.69140625" style="37" customWidth="1"/>
    <col min="9476" max="9476" width="14.15234375" style="37" bestFit="1" customWidth="1"/>
    <col min="9477" max="9477" width="14.23046875" style="37" bestFit="1" customWidth="1"/>
    <col min="9478" max="9478" width="11.15234375" style="37" customWidth="1"/>
    <col min="9479" max="9718" width="9.15234375" style="37"/>
    <col min="9719" max="9719" width="5.69140625" style="37" customWidth="1"/>
    <col min="9720" max="9720" width="26.69140625" style="37" customWidth="1"/>
    <col min="9721" max="9722" width="11.69140625" style="37" customWidth="1"/>
    <col min="9723" max="9723" width="1.69140625" style="37" customWidth="1"/>
    <col min="9724" max="9724" width="13" style="37" customWidth="1"/>
    <col min="9725" max="9725" width="11.84375" style="37" customWidth="1"/>
    <col min="9726" max="9726" width="11.3828125" style="37" customWidth="1"/>
    <col min="9727" max="9727" width="1.69140625" style="37" customWidth="1"/>
    <col min="9728" max="9728" width="14.23046875" style="37" bestFit="1" customWidth="1"/>
    <col min="9729" max="9729" width="15.84375" style="37" bestFit="1" customWidth="1"/>
    <col min="9730" max="9730" width="11.15234375" style="37" customWidth="1"/>
    <col min="9731" max="9731" width="1.69140625" style="37" customWidth="1"/>
    <col min="9732" max="9732" width="14.15234375" style="37" bestFit="1" customWidth="1"/>
    <col min="9733" max="9733" width="14.23046875" style="37" bestFit="1" customWidth="1"/>
    <col min="9734" max="9734" width="11.15234375" style="37" customWidth="1"/>
    <col min="9735" max="9974" width="9.15234375" style="37"/>
    <col min="9975" max="9975" width="5.69140625" style="37" customWidth="1"/>
    <col min="9976" max="9976" width="26.69140625" style="37" customWidth="1"/>
    <col min="9977" max="9978" width="11.69140625" style="37" customWidth="1"/>
    <col min="9979" max="9979" width="1.69140625" style="37" customWidth="1"/>
    <col min="9980" max="9980" width="13" style="37" customWidth="1"/>
    <col min="9981" max="9981" width="11.84375" style="37" customWidth="1"/>
    <col min="9982" max="9982" width="11.3828125" style="37" customWidth="1"/>
    <col min="9983" max="9983" width="1.69140625" style="37" customWidth="1"/>
    <col min="9984" max="9984" width="14.23046875" style="37" bestFit="1" customWidth="1"/>
    <col min="9985" max="9985" width="15.84375" style="37" bestFit="1" customWidth="1"/>
    <col min="9986" max="9986" width="11.15234375" style="37" customWidth="1"/>
    <col min="9987" max="9987" width="1.69140625" style="37" customWidth="1"/>
    <col min="9988" max="9988" width="14.15234375" style="37" bestFit="1" customWidth="1"/>
    <col min="9989" max="9989" width="14.23046875" style="37" bestFit="1" customWidth="1"/>
    <col min="9990" max="9990" width="11.15234375" style="37" customWidth="1"/>
    <col min="9991" max="10230" width="9.15234375" style="37"/>
    <col min="10231" max="10231" width="5.69140625" style="37" customWidth="1"/>
    <col min="10232" max="10232" width="26.69140625" style="37" customWidth="1"/>
    <col min="10233" max="10234" width="11.69140625" style="37" customWidth="1"/>
    <col min="10235" max="10235" width="1.69140625" style="37" customWidth="1"/>
    <col min="10236" max="10236" width="13" style="37" customWidth="1"/>
    <col min="10237" max="10237" width="11.84375" style="37" customWidth="1"/>
    <col min="10238" max="10238" width="11.3828125" style="37" customWidth="1"/>
    <col min="10239" max="10239" width="1.69140625" style="37" customWidth="1"/>
    <col min="10240" max="10240" width="14.23046875" style="37" bestFit="1" customWidth="1"/>
    <col min="10241" max="10241" width="15.84375" style="37" bestFit="1" customWidth="1"/>
    <col min="10242" max="10242" width="11.15234375" style="37" customWidth="1"/>
    <col min="10243" max="10243" width="1.69140625" style="37" customWidth="1"/>
    <col min="10244" max="10244" width="14.15234375" style="37" bestFit="1" customWidth="1"/>
    <col min="10245" max="10245" width="14.23046875" style="37" bestFit="1" customWidth="1"/>
    <col min="10246" max="10246" width="11.15234375" style="37" customWidth="1"/>
    <col min="10247" max="10486" width="9.15234375" style="37"/>
    <col min="10487" max="10487" width="5.69140625" style="37" customWidth="1"/>
    <col min="10488" max="10488" width="26.69140625" style="37" customWidth="1"/>
    <col min="10489" max="10490" width="11.69140625" style="37" customWidth="1"/>
    <col min="10491" max="10491" width="1.69140625" style="37" customWidth="1"/>
    <col min="10492" max="10492" width="13" style="37" customWidth="1"/>
    <col min="10493" max="10493" width="11.84375" style="37" customWidth="1"/>
    <col min="10494" max="10494" width="11.3828125" style="37" customWidth="1"/>
    <col min="10495" max="10495" width="1.69140625" style="37" customWidth="1"/>
    <col min="10496" max="10496" width="14.23046875" style="37" bestFit="1" customWidth="1"/>
    <col min="10497" max="10497" width="15.84375" style="37" bestFit="1" customWidth="1"/>
    <col min="10498" max="10498" width="11.15234375" style="37" customWidth="1"/>
    <col min="10499" max="10499" width="1.69140625" style="37" customWidth="1"/>
    <col min="10500" max="10500" width="14.15234375" style="37" bestFit="1" customWidth="1"/>
    <col min="10501" max="10501" width="14.23046875" style="37" bestFit="1" customWidth="1"/>
    <col min="10502" max="10502" width="11.15234375" style="37" customWidth="1"/>
    <col min="10503" max="10742" width="9.15234375" style="37"/>
    <col min="10743" max="10743" width="5.69140625" style="37" customWidth="1"/>
    <col min="10744" max="10744" width="26.69140625" style="37" customWidth="1"/>
    <col min="10745" max="10746" width="11.69140625" style="37" customWidth="1"/>
    <col min="10747" max="10747" width="1.69140625" style="37" customWidth="1"/>
    <col min="10748" max="10748" width="13" style="37" customWidth="1"/>
    <col min="10749" max="10749" width="11.84375" style="37" customWidth="1"/>
    <col min="10750" max="10750" width="11.3828125" style="37" customWidth="1"/>
    <col min="10751" max="10751" width="1.69140625" style="37" customWidth="1"/>
    <col min="10752" max="10752" width="14.23046875" style="37" bestFit="1" customWidth="1"/>
    <col min="10753" max="10753" width="15.84375" style="37" bestFit="1" customWidth="1"/>
    <col min="10754" max="10754" width="11.15234375" style="37" customWidth="1"/>
    <col min="10755" max="10755" width="1.69140625" style="37" customWidth="1"/>
    <col min="10756" max="10756" width="14.15234375" style="37" bestFit="1" customWidth="1"/>
    <col min="10757" max="10757" width="14.23046875" style="37" bestFit="1" customWidth="1"/>
    <col min="10758" max="10758" width="11.15234375" style="37" customWidth="1"/>
    <col min="10759" max="10998" width="9.15234375" style="37"/>
    <col min="10999" max="10999" width="5.69140625" style="37" customWidth="1"/>
    <col min="11000" max="11000" width="26.69140625" style="37" customWidth="1"/>
    <col min="11001" max="11002" width="11.69140625" style="37" customWidth="1"/>
    <col min="11003" max="11003" width="1.69140625" style="37" customWidth="1"/>
    <col min="11004" max="11004" width="13" style="37" customWidth="1"/>
    <col min="11005" max="11005" width="11.84375" style="37" customWidth="1"/>
    <col min="11006" max="11006" width="11.3828125" style="37" customWidth="1"/>
    <col min="11007" max="11007" width="1.69140625" style="37" customWidth="1"/>
    <col min="11008" max="11008" width="14.23046875" style="37" bestFit="1" customWidth="1"/>
    <col min="11009" max="11009" width="15.84375" style="37" bestFit="1" customWidth="1"/>
    <col min="11010" max="11010" width="11.15234375" style="37" customWidth="1"/>
    <col min="11011" max="11011" width="1.69140625" style="37" customWidth="1"/>
    <col min="11012" max="11012" width="14.15234375" style="37" bestFit="1" customWidth="1"/>
    <col min="11013" max="11013" width="14.23046875" style="37" bestFit="1" customWidth="1"/>
    <col min="11014" max="11014" width="11.15234375" style="37" customWidth="1"/>
    <col min="11015" max="11254" width="9.15234375" style="37"/>
    <col min="11255" max="11255" width="5.69140625" style="37" customWidth="1"/>
    <col min="11256" max="11256" width="26.69140625" style="37" customWidth="1"/>
    <col min="11257" max="11258" width="11.69140625" style="37" customWidth="1"/>
    <col min="11259" max="11259" width="1.69140625" style="37" customWidth="1"/>
    <col min="11260" max="11260" width="13" style="37" customWidth="1"/>
    <col min="11261" max="11261" width="11.84375" style="37" customWidth="1"/>
    <col min="11262" max="11262" width="11.3828125" style="37" customWidth="1"/>
    <col min="11263" max="11263" width="1.69140625" style="37" customWidth="1"/>
    <col min="11264" max="11264" width="14.23046875" style="37" bestFit="1" customWidth="1"/>
    <col min="11265" max="11265" width="15.84375" style="37" bestFit="1" customWidth="1"/>
    <col min="11266" max="11266" width="11.15234375" style="37" customWidth="1"/>
    <col min="11267" max="11267" width="1.69140625" style="37" customWidth="1"/>
    <col min="11268" max="11268" width="14.15234375" style="37" bestFit="1" customWidth="1"/>
    <col min="11269" max="11269" width="14.23046875" style="37" bestFit="1" customWidth="1"/>
    <col min="11270" max="11270" width="11.15234375" style="37" customWidth="1"/>
    <col min="11271" max="11510" width="9.15234375" style="37"/>
    <col min="11511" max="11511" width="5.69140625" style="37" customWidth="1"/>
    <col min="11512" max="11512" width="26.69140625" style="37" customWidth="1"/>
    <col min="11513" max="11514" width="11.69140625" style="37" customWidth="1"/>
    <col min="11515" max="11515" width="1.69140625" style="37" customWidth="1"/>
    <col min="11516" max="11516" width="13" style="37" customWidth="1"/>
    <col min="11517" max="11517" width="11.84375" style="37" customWidth="1"/>
    <col min="11518" max="11518" width="11.3828125" style="37" customWidth="1"/>
    <col min="11519" max="11519" width="1.69140625" style="37" customWidth="1"/>
    <col min="11520" max="11520" width="14.23046875" style="37" bestFit="1" customWidth="1"/>
    <col min="11521" max="11521" width="15.84375" style="37" bestFit="1" customWidth="1"/>
    <col min="11522" max="11522" width="11.15234375" style="37" customWidth="1"/>
    <col min="11523" max="11523" width="1.69140625" style="37" customWidth="1"/>
    <col min="11524" max="11524" width="14.15234375" style="37" bestFit="1" customWidth="1"/>
    <col min="11525" max="11525" width="14.23046875" style="37" bestFit="1" customWidth="1"/>
    <col min="11526" max="11526" width="11.15234375" style="37" customWidth="1"/>
    <col min="11527" max="11766" width="9.15234375" style="37"/>
    <col min="11767" max="11767" width="5.69140625" style="37" customWidth="1"/>
    <col min="11768" max="11768" width="26.69140625" style="37" customWidth="1"/>
    <col min="11769" max="11770" width="11.69140625" style="37" customWidth="1"/>
    <col min="11771" max="11771" width="1.69140625" style="37" customWidth="1"/>
    <col min="11772" max="11772" width="13" style="37" customWidth="1"/>
    <col min="11773" max="11773" width="11.84375" style="37" customWidth="1"/>
    <col min="11774" max="11774" width="11.3828125" style="37" customWidth="1"/>
    <col min="11775" max="11775" width="1.69140625" style="37" customWidth="1"/>
    <col min="11776" max="11776" width="14.23046875" style="37" bestFit="1" customWidth="1"/>
    <col min="11777" max="11777" width="15.84375" style="37" bestFit="1" customWidth="1"/>
    <col min="11778" max="11778" width="11.15234375" style="37" customWidth="1"/>
    <col min="11779" max="11779" width="1.69140625" style="37" customWidth="1"/>
    <col min="11780" max="11780" width="14.15234375" style="37" bestFit="1" customWidth="1"/>
    <col min="11781" max="11781" width="14.23046875" style="37" bestFit="1" customWidth="1"/>
    <col min="11782" max="11782" width="11.15234375" style="37" customWidth="1"/>
    <col min="11783" max="12022" width="9.15234375" style="37"/>
    <col min="12023" max="12023" width="5.69140625" style="37" customWidth="1"/>
    <col min="12024" max="12024" width="26.69140625" style="37" customWidth="1"/>
    <col min="12025" max="12026" width="11.69140625" style="37" customWidth="1"/>
    <col min="12027" max="12027" width="1.69140625" style="37" customWidth="1"/>
    <col min="12028" max="12028" width="13" style="37" customWidth="1"/>
    <col min="12029" max="12029" width="11.84375" style="37" customWidth="1"/>
    <col min="12030" max="12030" width="11.3828125" style="37" customWidth="1"/>
    <col min="12031" max="12031" width="1.69140625" style="37" customWidth="1"/>
    <col min="12032" max="12032" width="14.23046875" style="37" bestFit="1" customWidth="1"/>
    <col min="12033" max="12033" width="15.84375" style="37" bestFit="1" customWidth="1"/>
    <col min="12034" max="12034" width="11.15234375" style="37" customWidth="1"/>
    <col min="12035" max="12035" width="1.69140625" style="37" customWidth="1"/>
    <col min="12036" max="12036" width="14.15234375" style="37" bestFit="1" customWidth="1"/>
    <col min="12037" max="12037" width="14.23046875" style="37" bestFit="1" customWidth="1"/>
    <col min="12038" max="12038" width="11.15234375" style="37" customWidth="1"/>
    <col min="12039" max="12278" width="9.15234375" style="37"/>
    <col min="12279" max="12279" width="5.69140625" style="37" customWidth="1"/>
    <col min="12280" max="12280" width="26.69140625" style="37" customWidth="1"/>
    <col min="12281" max="12282" width="11.69140625" style="37" customWidth="1"/>
    <col min="12283" max="12283" width="1.69140625" style="37" customWidth="1"/>
    <col min="12284" max="12284" width="13" style="37" customWidth="1"/>
    <col min="12285" max="12285" width="11.84375" style="37" customWidth="1"/>
    <col min="12286" max="12286" width="11.3828125" style="37" customWidth="1"/>
    <col min="12287" max="12287" width="1.69140625" style="37" customWidth="1"/>
    <col min="12288" max="12288" width="14.23046875" style="37" bestFit="1" customWidth="1"/>
    <col min="12289" max="12289" width="15.84375" style="37" bestFit="1" customWidth="1"/>
    <col min="12290" max="12290" width="11.15234375" style="37" customWidth="1"/>
    <col min="12291" max="12291" width="1.69140625" style="37" customWidth="1"/>
    <col min="12292" max="12292" width="14.15234375" style="37" bestFit="1" customWidth="1"/>
    <col min="12293" max="12293" width="14.23046875" style="37" bestFit="1" customWidth="1"/>
    <col min="12294" max="12294" width="11.15234375" style="37" customWidth="1"/>
    <col min="12295" max="12534" width="9.15234375" style="37"/>
    <col min="12535" max="12535" width="5.69140625" style="37" customWidth="1"/>
    <col min="12536" max="12536" width="26.69140625" style="37" customWidth="1"/>
    <col min="12537" max="12538" width="11.69140625" style="37" customWidth="1"/>
    <col min="12539" max="12539" width="1.69140625" style="37" customWidth="1"/>
    <col min="12540" max="12540" width="13" style="37" customWidth="1"/>
    <col min="12541" max="12541" width="11.84375" style="37" customWidth="1"/>
    <col min="12542" max="12542" width="11.3828125" style="37" customWidth="1"/>
    <col min="12543" max="12543" width="1.69140625" style="37" customWidth="1"/>
    <col min="12544" max="12544" width="14.23046875" style="37" bestFit="1" customWidth="1"/>
    <col min="12545" max="12545" width="15.84375" style="37" bestFit="1" customWidth="1"/>
    <col min="12546" max="12546" width="11.15234375" style="37" customWidth="1"/>
    <col min="12547" max="12547" width="1.69140625" style="37" customWidth="1"/>
    <col min="12548" max="12548" width="14.15234375" style="37" bestFit="1" customWidth="1"/>
    <col min="12549" max="12549" width="14.23046875" style="37" bestFit="1" customWidth="1"/>
    <col min="12550" max="12550" width="11.15234375" style="37" customWidth="1"/>
    <col min="12551" max="12790" width="9.15234375" style="37"/>
    <col min="12791" max="12791" width="5.69140625" style="37" customWidth="1"/>
    <col min="12792" max="12792" width="26.69140625" style="37" customWidth="1"/>
    <col min="12793" max="12794" width="11.69140625" style="37" customWidth="1"/>
    <col min="12795" max="12795" width="1.69140625" style="37" customWidth="1"/>
    <col min="12796" max="12796" width="13" style="37" customWidth="1"/>
    <col min="12797" max="12797" width="11.84375" style="37" customWidth="1"/>
    <col min="12798" max="12798" width="11.3828125" style="37" customWidth="1"/>
    <col min="12799" max="12799" width="1.69140625" style="37" customWidth="1"/>
    <col min="12800" max="12800" width="14.23046875" style="37" bestFit="1" customWidth="1"/>
    <col min="12801" max="12801" width="15.84375" style="37" bestFit="1" customWidth="1"/>
    <col min="12802" max="12802" width="11.15234375" style="37" customWidth="1"/>
    <col min="12803" max="12803" width="1.69140625" style="37" customWidth="1"/>
    <col min="12804" max="12804" width="14.15234375" style="37" bestFit="1" customWidth="1"/>
    <col min="12805" max="12805" width="14.23046875" style="37" bestFit="1" customWidth="1"/>
    <col min="12806" max="12806" width="11.15234375" style="37" customWidth="1"/>
    <col min="12807" max="13046" width="9.15234375" style="37"/>
    <col min="13047" max="13047" width="5.69140625" style="37" customWidth="1"/>
    <col min="13048" max="13048" width="26.69140625" style="37" customWidth="1"/>
    <col min="13049" max="13050" width="11.69140625" style="37" customWidth="1"/>
    <col min="13051" max="13051" width="1.69140625" style="37" customWidth="1"/>
    <col min="13052" max="13052" width="13" style="37" customWidth="1"/>
    <col min="13053" max="13053" width="11.84375" style="37" customWidth="1"/>
    <col min="13054" max="13054" width="11.3828125" style="37" customWidth="1"/>
    <col min="13055" max="13055" width="1.69140625" style="37" customWidth="1"/>
    <col min="13056" max="13056" width="14.23046875" style="37" bestFit="1" customWidth="1"/>
    <col min="13057" max="13057" width="15.84375" style="37" bestFit="1" customWidth="1"/>
    <col min="13058" max="13058" width="11.15234375" style="37" customWidth="1"/>
    <col min="13059" max="13059" width="1.69140625" style="37" customWidth="1"/>
    <col min="13060" max="13060" width="14.15234375" style="37" bestFit="1" customWidth="1"/>
    <col min="13061" max="13061" width="14.23046875" style="37" bestFit="1" customWidth="1"/>
    <col min="13062" max="13062" width="11.15234375" style="37" customWidth="1"/>
    <col min="13063" max="13302" width="9.15234375" style="37"/>
    <col min="13303" max="13303" width="5.69140625" style="37" customWidth="1"/>
    <col min="13304" max="13304" width="26.69140625" style="37" customWidth="1"/>
    <col min="13305" max="13306" width="11.69140625" style="37" customWidth="1"/>
    <col min="13307" max="13307" width="1.69140625" style="37" customWidth="1"/>
    <col min="13308" max="13308" width="13" style="37" customWidth="1"/>
    <col min="13309" max="13309" width="11.84375" style="37" customWidth="1"/>
    <col min="13310" max="13310" width="11.3828125" style="37" customWidth="1"/>
    <col min="13311" max="13311" width="1.69140625" style="37" customWidth="1"/>
    <col min="13312" max="13312" width="14.23046875" style="37" bestFit="1" customWidth="1"/>
    <col min="13313" max="13313" width="15.84375" style="37" bestFit="1" customWidth="1"/>
    <col min="13314" max="13314" width="11.15234375" style="37" customWidth="1"/>
    <col min="13315" max="13315" width="1.69140625" style="37" customWidth="1"/>
    <col min="13316" max="13316" width="14.15234375" style="37" bestFit="1" customWidth="1"/>
    <col min="13317" max="13317" width="14.23046875" style="37" bestFit="1" customWidth="1"/>
    <col min="13318" max="13318" width="11.15234375" style="37" customWidth="1"/>
    <col min="13319" max="13558" width="9.15234375" style="37"/>
    <col min="13559" max="13559" width="5.69140625" style="37" customWidth="1"/>
    <col min="13560" max="13560" width="26.69140625" style="37" customWidth="1"/>
    <col min="13561" max="13562" width="11.69140625" style="37" customWidth="1"/>
    <col min="13563" max="13563" width="1.69140625" style="37" customWidth="1"/>
    <col min="13564" max="13564" width="13" style="37" customWidth="1"/>
    <col min="13565" max="13565" width="11.84375" style="37" customWidth="1"/>
    <col min="13566" max="13566" width="11.3828125" style="37" customWidth="1"/>
    <col min="13567" max="13567" width="1.69140625" style="37" customWidth="1"/>
    <col min="13568" max="13568" width="14.23046875" style="37" bestFit="1" customWidth="1"/>
    <col min="13569" max="13569" width="15.84375" style="37" bestFit="1" customWidth="1"/>
    <col min="13570" max="13570" width="11.15234375" style="37" customWidth="1"/>
    <col min="13571" max="13571" width="1.69140625" style="37" customWidth="1"/>
    <col min="13572" max="13572" width="14.15234375" style="37" bestFit="1" customWidth="1"/>
    <col min="13573" max="13573" width="14.23046875" style="37" bestFit="1" customWidth="1"/>
    <col min="13574" max="13574" width="11.15234375" style="37" customWidth="1"/>
    <col min="13575" max="13814" width="9.15234375" style="37"/>
    <col min="13815" max="13815" width="5.69140625" style="37" customWidth="1"/>
    <col min="13816" max="13816" width="26.69140625" style="37" customWidth="1"/>
    <col min="13817" max="13818" width="11.69140625" style="37" customWidth="1"/>
    <col min="13819" max="13819" width="1.69140625" style="37" customWidth="1"/>
    <col min="13820" max="13820" width="13" style="37" customWidth="1"/>
    <col min="13821" max="13821" width="11.84375" style="37" customWidth="1"/>
    <col min="13822" max="13822" width="11.3828125" style="37" customWidth="1"/>
    <col min="13823" max="13823" width="1.69140625" style="37" customWidth="1"/>
    <col min="13824" max="13824" width="14.23046875" style="37" bestFit="1" customWidth="1"/>
    <col min="13825" max="13825" width="15.84375" style="37" bestFit="1" customWidth="1"/>
    <col min="13826" max="13826" width="11.15234375" style="37" customWidth="1"/>
    <col min="13827" max="13827" width="1.69140625" style="37" customWidth="1"/>
    <col min="13828" max="13828" width="14.15234375" style="37" bestFit="1" customWidth="1"/>
    <col min="13829" max="13829" width="14.23046875" style="37" bestFit="1" customWidth="1"/>
    <col min="13830" max="13830" width="11.15234375" style="37" customWidth="1"/>
    <col min="13831" max="14070" width="9.15234375" style="37"/>
    <col min="14071" max="14071" width="5.69140625" style="37" customWidth="1"/>
    <col min="14072" max="14072" width="26.69140625" style="37" customWidth="1"/>
    <col min="14073" max="14074" width="11.69140625" style="37" customWidth="1"/>
    <col min="14075" max="14075" width="1.69140625" style="37" customWidth="1"/>
    <col min="14076" max="14076" width="13" style="37" customWidth="1"/>
    <col min="14077" max="14077" width="11.84375" style="37" customWidth="1"/>
    <col min="14078" max="14078" width="11.3828125" style="37" customWidth="1"/>
    <col min="14079" max="14079" width="1.69140625" style="37" customWidth="1"/>
    <col min="14080" max="14080" width="14.23046875" style="37" bestFit="1" customWidth="1"/>
    <col min="14081" max="14081" width="15.84375" style="37" bestFit="1" customWidth="1"/>
    <col min="14082" max="14082" width="11.15234375" style="37" customWidth="1"/>
    <col min="14083" max="14083" width="1.69140625" style="37" customWidth="1"/>
    <col min="14084" max="14084" width="14.15234375" style="37" bestFit="1" customWidth="1"/>
    <col min="14085" max="14085" width="14.23046875" style="37" bestFit="1" customWidth="1"/>
    <col min="14086" max="14086" width="11.15234375" style="37" customWidth="1"/>
    <col min="14087" max="14326" width="9.15234375" style="37"/>
    <col min="14327" max="14327" width="5.69140625" style="37" customWidth="1"/>
    <col min="14328" max="14328" width="26.69140625" style="37" customWidth="1"/>
    <col min="14329" max="14330" width="11.69140625" style="37" customWidth="1"/>
    <col min="14331" max="14331" width="1.69140625" style="37" customWidth="1"/>
    <col min="14332" max="14332" width="13" style="37" customWidth="1"/>
    <col min="14333" max="14333" width="11.84375" style="37" customWidth="1"/>
    <col min="14334" max="14334" width="11.3828125" style="37" customWidth="1"/>
    <col min="14335" max="14335" width="1.69140625" style="37" customWidth="1"/>
    <col min="14336" max="14336" width="14.23046875" style="37" bestFit="1" customWidth="1"/>
    <col min="14337" max="14337" width="15.84375" style="37" bestFit="1" customWidth="1"/>
    <col min="14338" max="14338" width="11.15234375" style="37" customWidth="1"/>
    <col min="14339" max="14339" width="1.69140625" style="37" customWidth="1"/>
    <col min="14340" max="14340" width="14.15234375" style="37" bestFit="1" customWidth="1"/>
    <col min="14341" max="14341" width="14.23046875" style="37" bestFit="1" customWidth="1"/>
    <col min="14342" max="14342" width="11.15234375" style="37" customWidth="1"/>
    <col min="14343" max="14582" width="9.15234375" style="37"/>
    <col min="14583" max="14583" width="5.69140625" style="37" customWidth="1"/>
    <col min="14584" max="14584" width="26.69140625" style="37" customWidth="1"/>
    <col min="14585" max="14586" width="11.69140625" style="37" customWidth="1"/>
    <col min="14587" max="14587" width="1.69140625" style="37" customWidth="1"/>
    <col min="14588" max="14588" width="13" style="37" customWidth="1"/>
    <col min="14589" max="14589" width="11.84375" style="37" customWidth="1"/>
    <col min="14590" max="14590" width="11.3828125" style="37" customWidth="1"/>
    <col min="14591" max="14591" width="1.69140625" style="37" customWidth="1"/>
    <col min="14592" max="14592" width="14.23046875" style="37" bestFit="1" customWidth="1"/>
    <col min="14593" max="14593" width="15.84375" style="37" bestFit="1" customWidth="1"/>
    <col min="14594" max="14594" width="11.15234375" style="37" customWidth="1"/>
    <col min="14595" max="14595" width="1.69140625" style="37" customWidth="1"/>
    <col min="14596" max="14596" width="14.15234375" style="37" bestFit="1" customWidth="1"/>
    <col min="14597" max="14597" width="14.23046875" style="37" bestFit="1" customWidth="1"/>
    <col min="14598" max="14598" width="11.15234375" style="37" customWidth="1"/>
    <col min="14599" max="14838" width="9.15234375" style="37"/>
    <col min="14839" max="14839" width="5.69140625" style="37" customWidth="1"/>
    <col min="14840" max="14840" width="26.69140625" style="37" customWidth="1"/>
    <col min="14841" max="14842" width="11.69140625" style="37" customWidth="1"/>
    <col min="14843" max="14843" width="1.69140625" style="37" customWidth="1"/>
    <col min="14844" max="14844" width="13" style="37" customWidth="1"/>
    <col min="14845" max="14845" width="11.84375" style="37" customWidth="1"/>
    <col min="14846" max="14846" width="11.3828125" style="37" customWidth="1"/>
    <col min="14847" max="14847" width="1.69140625" style="37" customWidth="1"/>
    <col min="14848" max="14848" width="14.23046875" style="37" bestFit="1" customWidth="1"/>
    <col min="14849" max="14849" width="15.84375" style="37" bestFit="1" customWidth="1"/>
    <col min="14850" max="14850" width="11.15234375" style="37" customWidth="1"/>
    <col min="14851" max="14851" width="1.69140625" style="37" customWidth="1"/>
    <col min="14852" max="14852" width="14.15234375" style="37" bestFit="1" customWidth="1"/>
    <col min="14853" max="14853" width="14.23046875" style="37" bestFit="1" customWidth="1"/>
    <col min="14854" max="14854" width="11.15234375" style="37" customWidth="1"/>
    <col min="14855" max="15094" width="9.15234375" style="37"/>
    <col min="15095" max="15095" width="5.69140625" style="37" customWidth="1"/>
    <col min="15096" max="15096" width="26.69140625" style="37" customWidth="1"/>
    <col min="15097" max="15098" width="11.69140625" style="37" customWidth="1"/>
    <col min="15099" max="15099" width="1.69140625" style="37" customWidth="1"/>
    <col min="15100" max="15100" width="13" style="37" customWidth="1"/>
    <col min="15101" max="15101" width="11.84375" style="37" customWidth="1"/>
    <col min="15102" max="15102" width="11.3828125" style="37" customWidth="1"/>
    <col min="15103" max="15103" width="1.69140625" style="37" customWidth="1"/>
    <col min="15104" max="15104" width="14.23046875" style="37" bestFit="1" customWidth="1"/>
    <col min="15105" max="15105" width="15.84375" style="37" bestFit="1" customWidth="1"/>
    <col min="15106" max="15106" width="11.15234375" style="37" customWidth="1"/>
    <col min="15107" max="15107" width="1.69140625" style="37" customWidth="1"/>
    <col min="15108" max="15108" width="14.15234375" style="37" bestFit="1" customWidth="1"/>
    <col min="15109" max="15109" width="14.23046875" style="37" bestFit="1" customWidth="1"/>
    <col min="15110" max="15110" width="11.15234375" style="37" customWidth="1"/>
    <col min="15111" max="15350" width="9.15234375" style="37"/>
    <col min="15351" max="15351" width="5.69140625" style="37" customWidth="1"/>
    <col min="15352" max="15352" width="26.69140625" style="37" customWidth="1"/>
    <col min="15353" max="15354" width="11.69140625" style="37" customWidth="1"/>
    <col min="15355" max="15355" width="1.69140625" style="37" customWidth="1"/>
    <col min="15356" max="15356" width="13" style="37" customWidth="1"/>
    <col min="15357" max="15357" width="11.84375" style="37" customWidth="1"/>
    <col min="15358" max="15358" width="11.3828125" style="37" customWidth="1"/>
    <col min="15359" max="15359" width="1.69140625" style="37" customWidth="1"/>
    <col min="15360" max="15360" width="14.23046875" style="37" bestFit="1" customWidth="1"/>
    <col min="15361" max="15361" width="15.84375" style="37" bestFit="1" customWidth="1"/>
    <col min="15362" max="15362" width="11.15234375" style="37" customWidth="1"/>
    <col min="15363" max="15363" width="1.69140625" style="37" customWidth="1"/>
    <col min="15364" max="15364" width="14.15234375" style="37" bestFit="1" customWidth="1"/>
    <col min="15365" max="15365" width="14.23046875" style="37" bestFit="1" customWidth="1"/>
    <col min="15366" max="15366" width="11.15234375" style="37" customWidth="1"/>
    <col min="15367" max="15606" width="9.15234375" style="37"/>
    <col min="15607" max="15607" width="5.69140625" style="37" customWidth="1"/>
    <col min="15608" max="15608" width="26.69140625" style="37" customWidth="1"/>
    <col min="15609" max="15610" width="11.69140625" style="37" customWidth="1"/>
    <col min="15611" max="15611" width="1.69140625" style="37" customWidth="1"/>
    <col min="15612" max="15612" width="13" style="37" customWidth="1"/>
    <col min="15613" max="15613" width="11.84375" style="37" customWidth="1"/>
    <col min="15614" max="15614" width="11.3828125" style="37" customWidth="1"/>
    <col min="15615" max="15615" width="1.69140625" style="37" customWidth="1"/>
    <col min="15616" max="15616" width="14.23046875" style="37" bestFit="1" customWidth="1"/>
    <col min="15617" max="15617" width="15.84375" style="37" bestFit="1" customWidth="1"/>
    <col min="15618" max="15618" width="11.15234375" style="37" customWidth="1"/>
    <col min="15619" max="15619" width="1.69140625" style="37" customWidth="1"/>
    <col min="15620" max="15620" width="14.15234375" style="37" bestFit="1" customWidth="1"/>
    <col min="15621" max="15621" width="14.23046875" style="37" bestFit="1" customWidth="1"/>
    <col min="15622" max="15622" width="11.15234375" style="37" customWidth="1"/>
    <col min="15623" max="15862" width="9.15234375" style="37"/>
    <col min="15863" max="15863" width="5.69140625" style="37" customWidth="1"/>
    <col min="15864" max="15864" width="26.69140625" style="37" customWidth="1"/>
    <col min="15865" max="15866" width="11.69140625" style="37" customWidth="1"/>
    <col min="15867" max="15867" width="1.69140625" style="37" customWidth="1"/>
    <col min="15868" max="15868" width="13" style="37" customWidth="1"/>
    <col min="15869" max="15869" width="11.84375" style="37" customWidth="1"/>
    <col min="15870" max="15870" width="11.3828125" style="37" customWidth="1"/>
    <col min="15871" max="15871" width="1.69140625" style="37" customWidth="1"/>
    <col min="15872" max="15872" width="14.23046875" style="37" bestFit="1" customWidth="1"/>
    <col min="15873" max="15873" width="15.84375" style="37" bestFit="1" customWidth="1"/>
    <col min="15874" max="15874" width="11.15234375" style="37" customWidth="1"/>
    <col min="15875" max="15875" width="1.69140625" style="37" customWidth="1"/>
    <col min="15876" max="15876" width="14.15234375" style="37" bestFit="1" customWidth="1"/>
    <col min="15877" max="15877" width="14.23046875" style="37" bestFit="1" customWidth="1"/>
    <col min="15878" max="15878" width="11.15234375" style="37" customWidth="1"/>
    <col min="15879" max="16118" width="9.15234375" style="37"/>
    <col min="16119" max="16119" width="5.69140625" style="37" customWidth="1"/>
    <col min="16120" max="16120" width="26.69140625" style="37" customWidth="1"/>
    <col min="16121" max="16122" width="11.69140625" style="37" customWidth="1"/>
    <col min="16123" max="16123" width="1.69140625" style="37" customWidth="1"/>
    <col min="16124" max="16124" width="13" style="37" customWidth="1"/>
    <col min="16125" max="16125" width="11.84375" style="37" customWidth="1"/>
    <col min="16126" max="16126" width="11.3828125" style="37" customWidth="1"/>
    <col min="16127" max="16127" width="1.69140625" style="37" customWidth="1"/>
    <col min="16128" max="16128" width="14.23046875" style="37" bestFit="1" customWidth="1"/>
    <col min="16129" max="16129" width="15.84375" style="37" bestFit="1" customWidth="1"/>
    <col min="16130" max="16130" width="11.15234375" style="37" customWidth="1"/>
    <col min="16131" max="16131" width="1.69140625" style="37" customWidth="1"/>
    <col min="16132" max="16132" width="14.15234375" style="37" bestFit="1" customWidth="1"/>
    <col min="16133" max="16133" width="14.23046875" style="37" bestFit="1" customWidth="1"/>
    <col min="16134" max="16134" width="11.15234375" style="37" customWidth="1"/>
    <col min="16135" max="16384" width="9.15234375" style="37"/>
  </cols>
  <sheetData>
    <row r="1" spans="1:15" x14ac:dyDescent="0.4">
      <c r="B1" s="69"/>
      <c r="C1" s="215" t="s">
        <v>27</v>
      </c>
      <c r="D1" s="215"/>
      <c r="E1" s="215"/>
      <c r="F1" s="215"/>
      <c r="G1" s="215"/>
      <c r="H1" s="215"/>
      <c r="I1" s="215"/>
      <c r="J1" s="215"/>
    </row>
    <row r="2" spans="1:15" x14ac:dyDescent="0.4">
      <c r="B2" s="70"/>
      <c r="C2" s="215" t="s">
        <v>141</v>
      </c>
      <c r="D2" s="215"/>
      <c r="E2" s="215"/>
      <c r="F2" s="215"/>
      <c r="G2" s="215"/>
      <c r="H2" s="215"/>
      <c r="I2" s="215"/>
      <c r="J2" s="215"/>
    </row>
    <row r="3" spans="1:15" x14ac:dyDescent="0.4">
      <c r="B3" s="71"/>
    </row>
    <row r="4" spans="1:15" x14ac:dyDescent="0.4">
      <c r="B4" s="20" t="s">
        <v>506</v>
      </c>
      <c r="C4" s="20" t="s">
        <v>507</v>
      </c>
      <c r="D4" s="20" t="s">
        <v>508</v>
      </c>
      <c r="E4" s="20" t="s">
        <v>509</v>
      </c>
      <c r="F4" s="20" t="s">
        <v>510</v>
      </c>
      <c r="G4" s="20" t="s">
        <v>511</v>
      </c>
      <c r="H4" s="20" t="s">
        <v>512</v>
      </c>
      <c r="I4" s="20" t="s">
        <v>513</v>
      </c>
      <c r="J4" s="20" t="s">
        <v>545</v>
      </c>
      <c r="K4" s="20" t="s">
        <v>546</v>
      </c>
      <c r="L4" s="20" t="s">
        <v>547</v>
      </c>
      <c r="M4" s="20" t="s">
        <v>642</v>
      </c>
    </row>
    <row r="6" spans="1:15" x14ac:dyDescent="0.4">
      <c r="A6" s="37">
        <v>1</v>
      </c>
      <c r="B6" s="35" t="s">
        <v>140</v>
      </c>
      <c r="C6" s="37" t="s">
        <v>732</v>
      </c>
      <c r="E6" s="35" t="s">
        <v>734</v>
      </c>
      <c r="F6" s="35"/>
      <c r="G6" s="35"/>
      <c r="O6" t="s">
        <v>743</v>
      </c>
    </row>
    <row r="7" spans="1:15" x14ac:dyDescent="0.4">
      <c r="A7" s="37">
        <f>+A6+1</f>
        <v>2</v>
      </c>
      <c r="B7" s="72" t="s">
        <v>236</v>
      </c>
      <c r="C7" s="73" t="s">
        <v>733</v>
      </c>
      <c r="E7" s="72" t="s">
        <v>145</v>
      </c>
      <c r="F7" s="72"/>
      <c r="G7" s="72"/>
    </row>
    <row r="8" spans="1:15" x14ac:dyDescent="0.4">
      <c r="A8" s="37">
        <f t="shared" ref="A8:A75" si="0">+A7+1</f>
        <v>3</v>
      </c>
      <c r="C8" s="74" t="s">
        <v>161</v>
      </c>
    </row>
    <row r="9" spans="1:15" x14ac:dyDescent="0.4">
      <c r="A9" s="37">
        <f t="shared" si="0"/>
        <v>4</v>
      </c>
      <c r="C9" s="37" t="s">
        <v>162</v>
      </c>
      <c r="D9" s="75" t="s">
        <v>242</v>
      </c>
      <c r="E9" s="15">
        <f>'Form 1 WP'!AM8</f>
        <v>2643013</v>
      </c>
      <c r="F9" s="38">
        <f>IFERROR(+E9/(SUM(E$9:E$15)),0)</f>
        <v>0.37775871127599203</v>
      </c>
    </row>
    <row r="10" spans="1:15" x14ac:dyDescent="0.4">
      <c r="A10" s="37">
        <f t="shared" si="0"/>
        <v>5</v>
      </c>
      <c r="C10" s="37" t="s">
        <v>163</v>
      </c>
      <c r="D10" s="75" t="s">
        <v>243</v>
      </c>
      <c r="E10" s="15">
        <f>'Form 1 WP'!AM9</f>
        <v>2427431</v>
      </c>
      <c r="F10" s="38">
        <f>IFERROR(+E10/(SUM(E$9:E$15)),0)</f>
        <v>0.34694615814276836</v>
      </c>
      <c r="J10" s="38"/>
    </row>
    <row r="11" spans="1:15" x14ac:dyDescent="0.4">
      <c r="A11" s="37">
        <f t="shared" si="0"/>
        <v>6</v>
      </c>
      <c r="C11" s="37" t="s">
        <v>167</v>
      </c>
      <c r="D11" s="75" t="s">
        <v>244</v>
      </c>
      <c r="E11" s="15">
        <f>'Form 1 WP'!AM10</f>
        <v>562876</v>
      </c>
      <c r="F11" s="38">
        <f>IFERROR(+E11/(SUM(E$9:E$15)),0)</f>
        <v>8.0450346770214634E-2</v>
      </c>
    </row>
    <row r="12" spans="1:15" x14ac:dyDescent="0.4">
      <c r="A12" s="37">
        <f t="shared" si="0"/>
        <v>7</v>
      </c>
      <c r="C12" s="37" t="s">
        <v>1148</v>
      </c>
      <c r="D12" t="s">
        <v>1804</v>
      </c>
      <c r="E12" s="15">
        <f>'Form 1 WP'!AM11-E13</f>
        <v>0</v>
      </c>
      <c r="F12" s="38">
        <f>IFERROR(+E12/(SUM(E$9:E$15)),0)</f>
        <v>0</v>
      </c>
    </row>
    <row r="13" spans="1:15" x14ac:dyDescent="0.4">
      <c r="A13" s="37">
        <f t="shared" si="0"/>
        <v>8</v>
      </c>
      <c r="C13" s="37" t="s">
        <v>1149</v>
      </c>
      <c r="D13" s="75"/>
      <c r="E13" s="114"/>
      <c r="F13" s="38">
        <f t="shared" ref="F13" si="1">IFERROR(+E13/(SUM(E$9:E$15)),0)</f>
        <v>0</v>
      </c>
    </row>
    <row r="14" spans="1:15" x14ac:dyDescent="0.4">
      <c r="A14" s="37">
        <f t="shared" si="0"/>
        <v>9</v>
      </c>
      <c r="C14" s="37" t="s">
        <v>164</v>
      </c>
      <c r="D14" s="75" t="s">
        <v>245</v>
      </c>
      <c r="E14" s="15">
        <f>'Form 1 WP'!AM12</f>
        <v>0</v>
      </c>
      <c r="F14" s="38">
        <f>IFERROR(+E14/(SUM(E$9:E$15)),0)</f>
        <v>0</v>
      </c>
      <c r="J14" s="38"/>
    </row>
    <row r="15" spans="1:15" x14ac:dyDescent="0.4">
      <c r="A15" s="37">
        <f t="shared" si="0"/>
        <v>10</v>
      </c>
      <c r="C15" s="37" t="s">
        <v>165</v>
      </c>
      <c r="D15" s="75" t="s">
        <v>246</v>
      </c>
      <c r="E15" s="15">
        <f>SUM('Form 1 WP'!AM13:AM15)</f>
        <v>1363244</v>
      </c>
      <c r="F15" s="38">
        <f>IFERROR(+E15/(SUM(E$9:E$15)),0)</f>
        <v>0.19484478381102496</v>
      </c>
    </row>
    <row r="16" spans="1:15" x14ac:dyDescent="0.4">
      <c r="A16" s="37">
        <f t="shared" si="0"/>
        <v>11</v>
      </c>
      <c r="C16" s="37" t="s">
        <v>166</v>
      </c>
      <c r="D16" s="75" t="s">
        <v>247</v>
      </c>
      <c r="E16" s="15">
        <f>'Form 1 WP'!AM16</f>
        <v>9098470</v>
      </c>
      <c r="F16" s="76"/>
    </row>
    <row r="17" spans="1:13" x14ac:dyDescent="0.4">
      <c r="A17" s="37">
        <f t="shared" si="0"/>
        <v>12</v>
      </c>
      <c r="C17" s="37" t="s">
        <v>168</v>
      </c>
      <c r="E17" s="77">
        <f>SUM(E9:E16)</f>
        <v>16095034</v>
      </c>
      <c r="F17" s="38">
        <f>SUM(F9:F15)</f>
        <v>1</v>
      </c>
    </row>
    <row r="18" spans="1:13" x14ac:dyDescent="0.4">
      <c r="A18" s="37">
        <f t="shared" si="0"/>
        <v>13</v>
      </c>
      <c r="E18" s="77"/>
      <c r="F18" s="38"/>
    </row>
    <row r="19" spans="1:13" x14ac:dyDescent="0.4">
      <c r="A19" s="37">
        <f t="shared" si="0"/>
        <v>14</v>
      </c>
      <c r="C19" s="37" t="s">
        <v>1387</v>
      </c>
      <c r="D19" s="37" t="s">
        <v>1805</v>
      </c>
      <c r="E19" s="77">
        <f>E10+E13</f>
        <v>2427431</v>
      </c>
      <c r="F19" s="38">
        <f t="shared" ref="F19" si="2">IFERROR(+E19/(SUM(E$9:E$15)),0)</f>
        <v>0.34694615814276836</v>
      </c>
    </row>
    <row r="20" spans="1:13" x14ac:dyDescent="0.4">
      <c r="A20" s="37">
        <f t="shared" si="0"/>
        <v>15</v>
      </c>
      <c r="E20" s="77"/>
      <c r="F20" s="38"/>
      <c r="L20" s="35"/>
    </row>
    <row r="21" spans="1:13" x14ac:dyDescent="0.4">
      <c r="A21" s="37">
        <f t="shared" si="0"/>
        <v>16</v>
      </c>
      <c r="D21" s="214" t="s">
        <v>645</v>
      </c>
      <c r="E21" s="214"/>
      <c r="F21" s="214" t="s">
        <v>646</v>
      </c>
      <c r="G21" s="214"/>
      <c r="H21" s="214" t="s">
        <v>647</v>
      </c>
      <c r="I21" s="214"/>
      <c r="J21" s="214" t="s">
        <v>748</v>
      </c>
      <c r="K21" s="214"/>
      <c r="L21" s="68" t="s">
        <v>771</v>
      </c>
      <c r="M21" s="74" t="s">
        <v>233</v>
      </c>
    </row>
    <row r="22" spans="1:13" x14ac:dyDescent="0.4">
      <c r="A22" s="37">
        <f t="shared" si="0"/>
        <v>17</v>
      </c>
      <c r="D22" s="41" t="s">
        <v>26</v>
      </c>
      <c r="E22" s="41" t="s">
        <v>34</v>
      </c>
      <c r="F22" s="41" t="s">
        <v>26</v>
      </c>
      <c r="G22" s="41" t="s">
        <v>34</v>
      </c>
      <c r="H22" s="41" t="s">
        <v>26</v>
      </c>
      <c r="I22" s="41" t="s">
        <v>34</v>
      </c>
      <c r="J22" s="41" t="s">
        <v>26</v>
      </c>
      <c r="K22" s="41" t="s">
        <v>34</v>
      </c>
      <c r="L22" s="41"/>
      <c r="M22"/>
    </row>
    <row r="23" spans="1:13" x14ac:dyDescent="0.4">
      <c r="A23" s="37">
        <f t="shared" si="0"/>
        <v>18</v>
      </c>
      <c r="C23" s="78" t="s">
        <v>705</v>
      </c>
      <c r="D23" s="41"/>
      <c r="E23" s="41"/>
      <c r="F23" s="41"/>
      <c r="G23" s="41"/>
      <c r="H23" s="41"/>
      <c r="I23" s="41"/>
      <c r="J23" s="41"/>
      <c r="K23" s="41"/>
      <c r="L23" s="41"/>
      <c r="M23"/>
    </row>
    <row r="24" spans="1:13" x14ac:dyDescent="0.4">
      <c r="A24" s="37">
        <f t="shared" si="0"/>
        <v>19</v>
      </c>
      <c r="C24" s="37" t="s">
        <v>669</v>
      </c>
      <c r="D24" s="37">
        <f>$E$19*D50</f>
        <v>5765.8693586698337</v>
      </c>
      <c r="E24" s="37">
        <f t="shared" ref="E24:K24" si="3">$E$19*E50</f>
        <v>51892.824228028498</v>
      </c>
      <c r="F24" s="37">
        <f t="shared" si="3"/>
        <v>5765.8693586698337</v>
      </c>
      <c r="G24" s="37">
        <f t="shared" si="3"/>
        <v>0</v>
      </c>
      <c r="H24" s="37">
        <f t="shared" si="3"/>
        <v>103785.648456057</v>
      </c>
      <c r="I24" s="37">
        <f t="shared" si="3"/>
        <v>0</v>
      </c>
      <c r="J24" s="37">
        <f t="shared" si="3"/>
        <v>0</v>
      </c>
      <c r="K24" s="37">
        <f t="shared" si="3"/>
        <v>0</v>
      </c>
      <c r="L24" s="37">
        <f>$E$10*L50+(E9+E11+E14+E15+E12+E13)</f>
        <v>6829353.7885985747</v>
      </c>
      <c r="M24" s="37">
        <f>SUM(D24:L24)</f>
        <v>6996564</v>
      </c>
    </row>
    <row r="25" spans="1:13" x14ac:dyDescent="0.4">
      <c r="A25" s="37">
        <f t="shared" si="0"/>
        <v>20</v>
      </c>
      <c r="B25" s="20">
        <v>107</v>
      </c>
      <c r="C25" s="37" t="s">
        <v>668</v>
      </c>
      <c r="D25" s="38">
        <f>IFERROR(D24/$M$24,0)</f>
        <v>8.2410013810633813E-4</v>
      </c>
      <c r="E25" s="38">
        <f t="shared" ref="E25:K25" si="4">IFERROR(E24/$M$24,0)</f>
        <v>7.4169012429570426E-3</v>
      </c>
      <c r="F25" s="38">
        <f t="shared" si="4"/>
        <v>8.2410013810633813E-4</v>
      </c>
      <c r="G25" s="38">
        <f t="shared" si="4"/>
        <v>0</v>
      </c>
      <c r="H25" s="38">
        <f t="shared" si="4"/>
        <v>1.4833802485914085E-2</v>
      </c>
      <c r="I25" s="38">
        <f t="shared" si="4"/>
        <v>0</v>
      </c>
      <c r="J25" s="38">
        <f t="shared" si="4"/>
        <v>0</v>
      </c>
      <c r="K25" s="38">
        <f t="shared" si="4"/>
        <v>0</v>
      </c>
      <c r="L25" s="38">
        <f>IFERROR(L24/$M$24,0)</f>
        <v>0.97610109599491612</v>
      </c>
      <c r="M25" s="38">
        <f>SUM(D25:L25)</f>
        <v>0.99999999999999989</v>
      </c>
    </row>
    <row r="26" spans="1:13" x14ac:dyDescent="0.4">
      <c r="A26" s="37">
        <f t="shared" si="0"/>
        <v>21</v>
      </c>
      <c r="D26" s="38"/>
      <c r="E26" s="38"/>
      <c r="F26" s="38"/>
      <c r="G26" s="38"/>
      <c r="H26" s="38"/>
      <c r="I26" s="38"/>
      <c r="J26" s="38"/>
      <c r="K26" s="38"/>
      <c r="L26" s="38"/>
      <c r="M26" s="38"/>
    </row>
    <row r="27" spans="1:13" x14ac:dyDescent="0.4">
      <c r="A27" s="37">
        <f t="shared" si="0"/>
        <v>22</v>
      </c>
      <c r="C27" s="78" t="s">
        <v>702</v>
      </c>
      <c r="D27" s="38"/>
      <c r="E27" s="38"/>
      <c r="F27" s="38"/>
      <c r="G27" s="38"/>
      <c r="H27" s="38"/>
      <c r="I27" s="38"/>
      <c r="J27" s="38"/>
      <c r="K27" s="38"/>
      <c r="L27" s="38"/>
      <c r="M27" s="38"/>
    </row>
    <row r="28" spans="1:13" x14ac:dyDescent="0.4">
      <c r="A28" s="37">
        <f t="shared" si="0"/>
        <v>23</v>
      </c>
      <c r="C28" s="37" t="s">
        <v>703</v>
      </c>
      <c r="D28" s="77">
        <f>+Plant!G209</f>
        <v>5805054.8100000005</v>
      </c>
      <c r="E28" s="77">
        <f>+Plant!H209</f>
        <v>19225946.709999997</v>
      </c>
      <c r="F28" s="77">
        <f>+Plant!I209</f>
        <v>26035203.130000003</v>
      </c>
      <c r="G28" s="77">
        <f>+Plant!J209</f>
        <v>0</v>
      </c>
      <c r="H28" s="77">
        <f>+Plant!K209</f>
        <v>89450966.219999999</v>
      </c>
      <c r="I28" s="77">
        <f>+Plant!L209</f>
        <v>0</v>
      </c>
      <c r="J28" s="77">
        <f>+Plant!M209</f>
        <v>0</v>
      </c>
      <c r="K28" s="77">
        <f>+Plant!N209</f>
        <v>0</v>
      </c>
      <c r="L28" s="77">
        <f>+Plant!O209</f>
        <v>57437789.780000001</v>
      </c>
      <c r="M28" s="79">
        <f>SUM(D28:L28)</f>
        <v>197954960.65000001</v>
      </c>
    </row>
    <row r="29" spans="1:13" x14ac:dyDescent="0.4">
      <c r="A29" s="37">
        <f t="shared" si="0"/>
        <v>24</v>
      </c>
      <c r="C29" s="37" t="s">
        <v>704</v>
      </c>
      <c r="D29" s="77">
        <f>+Plant!V209</f>
        <v>4612808.5405000011</v>
      </c>
      <c r="E29" s="77">
        <f>+Plant!W209</f>
        <v>2953888.7346400004</v>
      </c>
      <c r="F29" s="77">
        <f>+Plant!X209</f>
        <v>15527102.881105</v>
      </c>
      <c r="G29" s="77">
        <f>+Plant!Y209</f>
        <v>0</v>
      </c>
      <c r="H29" s="77">
        <f>+Plant!Z209</f>
        <v>25764078.493135002</v>
      </c>
      <c r="I29" s="77">
        <f>+Plant!AA209</f>
        <v>0</v>
      </c>
      <c r="J29" s="77">
        <f>+Plant!AB209</f>
        <v>0</v>
      </c>
      <c r="K29" s="77">
        <f>+Plant!AC209</f>
        <v>0</v>
      </c>
      <c r="L29" s="77">
        <f>+Plant!AD209</f>
        <v>149097082.00061998</v>
      </c>
      <c r="M29" s="79">
        <f>SUM(D29:L29)</f>
        <v>197954960.64999998</v>
      </c>
    </row>
    <row r="30" spans="1:13" x14ac:dyDescent="0.4">
      <c r="A30" s="37">
        <f t="shared" si="0"/>
        <v>25</v>
      </c>
      <c r="B30" s="20">
        <v>305</v>
      </c>
      <c r="C30" s="37" t="s">
        <v>707</v>
      </c>
      <c r="D30" s="38">
        <f>IFERROR(D29/D28,0)</f>
        <v>0.79461929154463928</v>
      </c>
      <c r="E30" s="38">
        <f>IFERROR(E29/E28,0)</f>
        <v>0.15364074285629811</v>
      </c>
      <c r="F30" s="38">
        <f>IFERROR(F29/F28,0)</f>
        <v>0.59638877421368519</v>
      </c>
      <c r="G30" s="38">
        <f>IFERROR(G29/G28,0)</f>
        <v>0</v>
      </c>
      <c r="H30" s="38">
        <f t="shared" ref="H30:M30" si="5">IFERROR(H29/H28,0)</f>
        <v>0.28802459695929489</v>
      </c>
      <c r="I30" s="38">
        <f>IFERROR(I29/I28,0)</f>
        <v>0</v>
      </c>
      <c r="J30" s="38">
        <f t="shared" si="5"/>
        <v>0</v>
      </c>
      <c r="K30" s="38">
        <f>IFERROR(K29/K28,0)</f>
        <v>0</v>
      </c>
      <c r="L30" s="38">
        <f t="shared" si="5"/>
        <v>2.5958011715230729</v>
      </c>
      <c r="M30" s="38">
        <f t="shared" si="5"/>
        <v>0.99999999999999989</v>
      </c>
    </row>
    <row r="31" spans="1:13" x14ac:dyDescent="0.4">
      <c r="A31" s="37">
        <f t="shared" si="0"/>
        <v>26</v>
      </c>
      <c r="D31" s="38"/>
      <c r="E31" s="38"/>
      <c r="F31" s="38"/>
      <c r="G31" s="38"/>
      <c r="H31" s="38"/>
      <c r="I31" s="38"/>
      <c r="J31" s="38"/>
      <c r="K31" s="38"/>
      <c r="L31" s="38"/>
      <c r="M31" s="38"/>
    </row>
    <row r="32" spans="1:13" x14ac:dyDescent="0.4">
      <c r="A32" s="37">
        <f t="shared" si="0"/>
        <v>27</v>
      </c>
      <c r="C32" s="78" t="s">
        <v>724</v>
      </c>
      <c r="D32" s="38"/>
      <c r="E32" s="38"/>
      <c r="F32" s="38"/>
      <c r="G32" s="38"/>
      <c r="H32" s="38"/>
      <c r="I32" s="38"/>
      <c r="J32" s="38"/>
      <c r="K32" s="38"/>
      <c r="L32" s="38"/>
      <c r="M32" s="38"/>
    </row>
    <row r="33" spans="1:13" x14ac:dyDescent="0.4">
      <c r="A33" s="37">
        <f t="shared" si="0"/>
        <v>28</v>
      </c>
      <c r="C33" s="37" t="s">
        <v>725</v>
      </c>
      <c r="D33" s="77">
        <f>+Plant!G232</f>
        <v>5772918.1728028506</v>
      </c>
      <c r="E33" s="77">
        <f>+Plant!H232</f>
        <v>19307968.595225651</v>
      </c>
      <c r="F33" s="77">
        <f>+Plant!I232</f>
        <v>26048370.492802851</v>
      </c>
      <c r="G33" s="77">
        <f>+Plant!J232</f>
        <v>0</v>
      </c>
      <c r="H33" s="77">
        <f>+Plant!K232</f>
        <v>89531483.850451306</v>
      </c>
      <c r="I33" s="77">
        <f>+Plant!L232</f>
        <v>0</v>
      </c>
      <c r="J33" s="77">
        <f>+Plant!M232</f>
        <v>0</v>
      </c>
      <c r="K33" s="77">
        <f>+Plant!N232</f>
        <v>0</v>
      </c>
      <c r="L33" s="77">
        <f>+Plant!O232</f>
        <v>77470473.968717337</v>
      </c>
      <c r="M33" s="79">
        <f>SUM(D33:L33)</f>
        <v>218131215.07999998</v>
      </c>
    </row>
    <row r="34" spans="1:13" x14ac:dyDescent="0.4">
      <c r="A34" s="37">
        <f t="shared" si="0"/>
        <v>29</v>
      </c>
      <c r="C34" s="37" t="s">
        <v>726</v>
      </c>
      <c r="D34" s="77">
        <f>+Plant!V232</f>
        <v>4589521.3383028507</v>
      </c>
      <c r="E34" s="77">
        <f>+Plant!W232</f>
        <v>3069093.1634756532</v>
      </c>
      <c r="F34" s="77">
        <f>+Plant!X232</f>
        <v>15540270.24390785</v>
      </c>
      <c r="G34" s="77">
        <f>+Plant!Y232</f>
        <v>0</v>
      </c>
      <c r="H34" s="77">
        <f>+Plant!Z232</f>
        <v>25919064.437436305</v>
      </c>
      <c r="I34" s="77">
        <f>+Plant!AA232</f>
        <v>0</v>
      </c>
      <c r="J34" s="77">
        <f>+Plant!AB232</f>
        <v>0</v>
      </c>
      <c r="K34" s="77">
        <f>+Plant!AC232</f>
        <v>0</v>
      </c>
      <c r="L34" s="77">
        <f>+Plant!AD232</f>
        <v>169013265.89687735</v>
      </c>
      <c r="M34" s="79">
        <f>SUM(D34:L34)</f>
        <v>218131215.08000001</v>
      </c>
    </row>
    <row r="35" spans="1:13" x14ac:dyDescent="0.4">
      <c r="A35" s="37">
        <f t="shared" si="0"/>
        <v>30</v>
      </c>
      <c r="B35" s="20">
        <v>306</v>
      </c>
      <c r="C35" s="37" t="s">
        <v>727</v>
      </c>
      <c r="D35" s="38">
        <f>IFERROR(D34/D33,0)</f>
        <v>0.79500890207050334</v>
      </c>
      <c r="E35" s="38">
        <f t="shared" ref="E35:M35" si="6">IFERROR(E34/E33,0)</f>
        <v>0.15895474183827701</v>
      </c>
      <c r="F35" s="38">
        <f t="shared" si="6"/>
        <v>0.59659279831733114</v>
      </c>
      <c r="G35" s="38">
        <f t="shared" si="6"/>
        <v>0</v>
      </c>
      <c r="H35" s="38">
        <f t="shared" si="6"/>
        <v>0.28949664769021533</v>
      </c>
      <c r="I35" s="38">
        <f t="shared" si="6"/>
        <v>0</v>
      </c>
      <c r="J35" s="38">
        <f t="shared" si="6"/>
        <v>0</v>
      </c>
      <c r="K35" s="38">
        <f t="shared" si="6"/>
        <v>0</v>
      </c>
      <c r="L35" s="38">
        <f t="shared" si="6"/>
        <v>2.1816475005061293</v>
      </c>
      <c r="M35" s="38">
        <f t="shared" si="6"/>
        <v>1.0000000000000002</v>
      </c>
    </row>
    <row r="36" spans="1:13" x14ac:dyDescent="0.4">
      <c r="A36" s="37">
        <f t="shared" si="0"/>
        <v>31</v>
      </c>
      <c r="D36" s="38"/>
      <c r="E36" s="38"/>
      <c r="F36" s="38"/>
      <c r="G36" s="38"/>
      <c r="H36" s="38"/>
      <c r="I36" s="38"/>
      <c r="J36" s="38"/>
      <c r="K36" s="38"/>
      <c r="L36" s="38"/>
      <c r="M36" s="38"/>
    </row>
    <row r="37" spans="1:13" x14ac:dyDescent="0.4">
      <c r="A37" s="37">
        <f t="shared" si="0"/>
        <v>32</v>
      </c>
      <c r="C37" s="78" t="s">
        <v>728</v>
      </c>
      <c r="D37" s="38"/>
      <c r="E37" s="38"/>
      <c r="F37" s="38"/>
      <c r="G37" s="38"/>
      <c r="H37" s="38"/>
      <c r="I37" s="38"/>
      <c r="J37" s="38"/>
      <c r="K37" s="38"/>
      <c r="L37" s="38"/>
      <c r="M37" s="38"/>
    </row>
    <row r="38" spans="1:13" x14ac:dyDescent="0.4">
      <c r="A38" s="37">
        <f t="shared" si="0"/>
        <v>33</v>
      </c>
      <c r="C38" s="37" t="s">
        <v>755</v>
      </c>
      <c r="D38" s="77">
        <f>+Expenses!O384</f>
        <v>54016.851612054073</v>
      </c>
      <c r="E38" s="77">
        <f>+Expenses!P384</f>
        <v>278953.92636894353</v>
      </c>
      <c r="F38" s="77">
        <f>+Expenses!Q384</f>
        <v>68842.974798099764</v>
      </c>
      <c r="G38" s="77">
        <f>+Expenses!R384</f>
        <v>0</v>
      </c>
      <c r="H38" s="77">
        <f>+Expenses!S384</f>
        <v>2410441.0063657956</v>
      </c>
      <c r="I38" s="77">
        <f>+Expenses!T384</f>
        <v>0</v>
      </c>
      <c r="J38" s="77">
        <f>+Expenses!U384</f>
        <v>0</v>
      </c>
      <c r="K38" s="77">
        <f>+Expenses!V384</f>
        <v>0</v>
      </c>
      <c r="L38" s="77">
        <f>+Expenses!W384</f>
        <v>458846127.2408551</v>
      </c>
      <c r="M38" s="79">
        <f>SUM(D38:L38)</f>
        <v>461658382</v>
      </c>
    </row>
    <row r="39" spans="1:13" x14ac:dyDescent="0.4">
      <c r="A39" s="37">
        <f t="shared" si="0"/>
        <v>34</v>
      </c>
      <c r="C39" s="37" t="s">
        <v>757</v>
      </c>
      <c r="D39" s="77">
        <f>+Expenses!AE384</f>
        <v>39741.891884784243</v>
      </c>
      <c r="E39" s="77">
        <f>+Expenses!AF384</f>
        <v>67880.66403203232</v>
      </c>
      <c r="F39" s="77">
        <f>+Expenses!AG384</f>
        <v>11329.006632240118</v>
      </c>
      <c r="G39" s="77">
        <f>+Expenses!AH384</f>
        <v>0</v>
      </c>
      <c r="H39" s="77">
        <f>+Expenses!AI384</f>
        <v>644330.65653962572</v>
      </c>
      <c r="I39" s="77">
        <f>+Expenses!AJ384</f>
        <v>0</v>
      </c>
      <c r="J39" s="77">
        <f>+Expenses!AK384</f>
        <v>0</v>
      </c>
      <c r="K39" s="77">
        <f>+Expenses!AL384</f>
        <v>0</v>
      </c>
      <c r="L39" s="77">
        <f>+Expenses!AM384</f>
        <v>460895099.78091127</v>
      </c>
      <c r="M39" s="79">
        <f>SUM(D39:L39)</f>
        <v>461658381.99999994</v>
      </c>
    </row>
    <row r="40" spans="1:13" x14ac:dyDescent="0.4">
      <c r="A40" s="37">
        <f t="shared" si="0"/>
        <v>35</v>
      </c>
      <c r="B40" s="20">
        <v>307</v>
      </c>
      <c r="C40" s="37" t="s">
        <v>756</v>
      </c>
      <c r="D40" s="38">
        <f>IFERROR(D39/D38,0)</f>
        <v>0.73573136343095724</v>
      </c>
      <c r="E40" s="38">
        <f t="shared" ref="E40:M40" si="7">IFERROR(E39/E38,0)</f>
        <v>0.24334005588526322</v>
      </c>
      <c r="F40" s="38">
        <f t="shared" si="7"/>
        <v>0.1645630024772379</v>
      </c>
      <c r="G40" s="38">
        <f t="shared" si="7"/>
        <v>0</v>
      </c>
      <c r="H40" s="38">
        <f t="shared" si="7"/>
        <v>0.26730820411617473</v>
      </c>
      <c r="I40" s="38">
        <f t="shared" si="7"/>
        <v>0</v>
      </c>
      <c r="J40" s="38">
        <f t="shared" si="7"/>
        <v>0</v>
      </c>
      <c r="K40" s="38">
        <f t="shared" si="7"/>
        <v>0</v>
      </c>
      <c r="L40" s="38">
        <f t="shared" si="7"/>
        <v>1.0044654894493217</v>
      </c>
      <c r="M40" s="38">
        <f t="shared" si="7"/>
        <v>0.99999999999999989</v>
      </c>
    </row>
    <row r="41" spans="1:13" x14ac:dyDescent="0.4">
      <c r="A41" s="37">
        <f t="shared" si="0"/>
        <v>36</v>
      </c>
      <c r="D41" s="38"/>
      <c r="E41" s="38"/>
      <c r="F41" s="38"/>
      <c r="G41" s="38"/>
      <c r="H41" s="38"/>
      <c r="I41" s="38"/>
      <c r="J41" s="38"/>
      <c r="K41" s="38"/>
      <c r="L41" s="38"/>
      <c r="M41" s="38"/>
    </row>
    <row r="42" spans="1:13" x14ac:dyDescent="0.4">
      <c r="A42" s="37">
        <f t="shared" si="0"/>
        <v>37</v>
      </c>
    </row>
    <row r="43" spans="1:13" x14ac:dyDescent="0.4">
      <c r="A43" s="37">
        <f t="shared" si="0"/>
        <v>38</v>
      </c>
      <c r="B43" s="37">
        <v>1</v>
      </c>
      <c r="C43" s="37">
        <v>2</v>
      </c>
      <c r="D43" s="37">
        <v>3</v>
      </c>
      <c r="E43" s="37">
        <v>4</v>
      </c>
      <c r="F43" s="37">
        <v>5</v>
      </c>
      <c r="G43" s="37">
        <v>6</v>
      </c>
      <c r="H43" s="37">
        <v>7</v>
      </c>
      <c r="I43" s="37">
        <v>8</v>
      </c>
      <c r="J43" s="37">
        <v>9</v>
      </c>
      <c r="K43" s="37">
        <v>10</v>
      </c>
    </row>
    <row r="44" spans="1:13" x14ac:dyDescent="0.4">
      <c r="A44" s="37">
        <f t="shared" si="0"/>
        <v>39</v>
      </c>
      <c r="L44" s="35"/>
    </row>
    <row r="45" spans="1:13" x14ac:dyDescent="0.4">
      <c r="A45" s="37">
        <f t="shared" si="0"/>
        <v>40</v>
      </c>
      <c r="D45" s="214" t="s">
        <v>645</v>
      </c>
      <c r="E45" s="214"/>
      <c r="F45" s="214" t="s">
        <v>646</v>
      </c>
      <c r="G45" s="214"/>
      <c r="H45" s="214" t="s">
        <v>647</v>
      </c>
      <c r="I45" s="214"/>
      <c r="J45" s="214" t="s">
        <v>748</v>
      </c>
      <c r="K45" s="214"/>
      <c r="L45" s="68" t="s">
        <v>771</v>
      </c>
      <c r="M45" s="36" t="s">
        <v>233</v>
      </c>
    </row>
    <row r="46" spans="1:13" x14ac:dyDescent="0.4">
      <c r="A46" s="37">
        <f t="shared" si="0"/>
        <v>41</v>
      </c>
      <c r="D46" s="41" t="s">
        <v>662</v>
      </c>
      <c r="E46" s="41" t="s">
        <v>34</v>
      </c>
      <c r="F46" s="41" t="s">
        <v>662</v>
      </c>
      <c r="G46" s="41" t="s">
        <v>34</v>
      </c>
      <c r="H46" s="41" t="s">
        <v>662</v>
      </c>
      <c r="I46" s="41" t="s">
        <v>34</v>
      </c>
      <c r="J46" s="41" t="s">
        <v>662</v>
      </c>
      <c r="K46" s="41" t="s">
        <v>34</v>
      </c>
      <c r="L46" s="41"/>
      <c r="M46"/>
    </row>
    <row r="47" spans="1:13" x14ac:dyDescent="0.4">
      <c r="A47" s="37">
        <f t="shared" si="0"/>
        <v>42</v>
      </c>
      <c r="B47" s="37">
        <v>100</v>
      </c>
      <c r="C47" s="37" t="s">
        <v>659</v>
      </c>
      <c r="D47" s="38"/>
      <c r="E47" s="38"/>
      <c r="F47" s="38"/>
      <c r="G47" s="38"/>
      <c r="H47" s="38"/>
      <c r="I47" s="38"/>
      <c r="J47" s="38"/>
      <c r="K47" s="38"/>
      <c r="L47" s="38"/>
      <c r="M47" s="38">
        <f t="shared" ref="M47:M56" si="8">SUM(D47:L47)</f>
        <v>0</v>
      </c>
    </row>
    <row r="48" spans="1:13" x14ac:dyDescent="0.4">
      <c r="A48" s="37">
        <f t="shared" si="0"/>
        <v>43</v>
      </c>
      <c r="B48" s="37">
        <v>101</v>
      </c>
      <c r="C48" s="37" t="s">
        <v>772</v>
      </c>
      <c r="D48" s="38">
        <v>0</v>
      </c>
      <c r="E48" s="38">
        <v>0</v>
      </c>
      <c r="F48" s="38">
        <v>0</v>
      </c>
      <c r="G48" s="38">
        <v>0</v>
      </c>
      <c r="H48" s="38">
        <v>0</v>
      </c>
      <c r="I48" s="38">
        <v>0</v>
      </c>
      <c r="J48" s="38">
        <v>0</v>
      </c>
      <c r="K48" s="38">
        <v>0</v>
      </c>
      <c r="L48" s="38">
        <v>1</v>
      </c>
      <c r="M48" s="38">
        <f t="shared" si="8"/>
        <v>1</v>
      </c>
    </row>
    <row r="49" spans="1:13" x14ac:dyDescent="0.4">
      <c r="A49" s="37">
        <f t="shared" si="0"/>
        <v>44</v>
      </c>
      <c r="B49" s="37">
        <v>102</v>
      </c>
      <c r="C49" s="37" t="s">
        <v>660</v>
      </c>
      <c r="D49" s="38">
        <f>+'Delivery Pts'!E32+'Delivery Pts'!F32</f>
        <v>2.3752969121140142E-2</v>
      </c>
      <c r="E49" s="38"/>
      <c r="F49" s="38">
        <f>+'Delivery Pts'!G32+'Delivery Pts'!H32</f>
        <v>2.3752969121140144E-3</v>
      </c>
      <c r="G49" s="38"/>
      <c r="H49" s="38">
        <f>+'Delivery Pts'!I32+'Delivery Pts'!J32</f>
        <v>4.2755344418052253E-2</v>
      </c>
      <c r="I49" s="38"/>
      <c r="J49" s="38">
        <f>+'Delivery Pts'!K32+'Delivery Pts'!L32</f>
        <v>0</v>
      </c>
      <c r="K49" s="38"/>
      <c r="L49" s="38">
        <f>+'Delivery Pts'!C32+'Delivery Pts'!D32</f>
        <v>0.93111638954869358</v>
      </c>
      <c r="M49" s="38">
        <f t="shared" si="8"/>
        <v>1</v>
      </c>
    </row>
    <row r="50" spans="1:13" x14ac:dyDescent="0.4">
      <c r="A50" s="37">
        <f t="shared" si="0"/>
        <v>45</v>
      </c>
      <c r="B50" s="37">
        <v>103</v>
      </c>
      <c r="C50" s="37" t="s">
        <v>661</v>
      </c>
      <c r="D50" s="38">
        <f>+'Delivery Pts'!E32</f>
        <v>2.3752969121140144E-3</v>
      </c>
      <c r="E50" s="38">
        <f>'Delivery Pts'!F32</f>
        <v>2.1377672209026127E-2</v>
      </c>
      <c r="F50" s="38">
        <f>+'Delivery Pts'!G32</f>
        <v>2.3752969121140144E-3</v>
      </c>
      <c r="G50" s="38">
        <f>+'Delivery Pts'!H32</f>
        <v>0</v>
      </c>
      <c r="H50" s="38">
        <f>+'Delivery Pts'!I32</f>
        <v>4.2755344418052253E-2</v>
      </c>
      <c r="I50" s="38">
        <f>+'Delivery Pts'!J32</f>
        <v>0</v>
      </c>
      <c r="J50" s="38">
        <f>+'Delivery Pts'!K32</f>
        <v>0</v>
      </c>
      <c r="K50" s="38">
        <f>+'Delivery Pts'!L32</f>
        <v>0</v>
      </c>
      <c r="L50" s="38">
        <f>+'Delivery Pts'!C32+'Delivery Pts'!D32</f>
        <v>0.93111638954869358</v>
      </c>
      <c r="M50" s="38">
        <f t="shared" si="8"/>
        <v>1</v>
      </c>
    </row>
    <row r="51" spans="1:13" x14ac:dyDescent="0.4">
      <c r="A51" s="37">
        <f t="shared" si="0"/>
        <v>46</v>
      </c>
      <c r="B51" s="37">
        <v>104</v>
      </c>
      <c r="C51" s="37" t="s">
        <v>663</v>
      </c>
      <c r="D51" s="38">
        <f>+Expenses!G390</f>
        <v>5.8635025268708449E-4</v>
      </c>
      <c r="E51" s="38"/>
      <c r="F51" s="38">
        <f>+Expenses!H390</f>
        <v>2.1807185764578229E-5</v>
      </c>
      <c r="G51" s="38"/>
      <c r="H51" s="38">
        <f>+Expenses!I390</f>
        <v>3.7585012858533631E-3</v>
      </c>
      <c r="I51" s="38"/>
      <c r="J51" s="38">
        <f>+Expenses!J390</f>
        <v>0</v>
      </c>
      <c r="K51" s="38"/>
      <c r="L51" s="38">
        <f>+Expenses!K390</f>
        <v>0.99563334127569503</v>
      </c>
      <c r="M51" s="38">
        <f t="shared" si="8"/>
        <v>1</v>
      </c>
    </row>
    <row r="52" spans="1:13" x14ac:dyDescent="0.4">
      <c r="A52" s="37">
        <f t="shared" si="0"/>
        <v>47</v>
      </c>
      <c r="B52" s="37">
        <v>105</v>
      </c>
      <c r="C52" s="37" t="s">
        <v>766</v>
      </c>
      <c r="D52" s="38">
        <f>+Expenses!G393</f>
        <v>2.0242189233419521E-2</v>
      </c>
      <c r="E52" s="38"/>
      <c r="F52" s="38">
        <f>+Expenses!H393</f>
        <v>7.5283532133224595E-4</v>
      </c>
      <c r="G52" s="38"/>
      <c r="H52" s="38">
        <f>+Expenses!I393</f>
        <v>0.12975230063198401</v>
      </c>
      <c r="I52" s="38"/>
      <c r="J52" s="38">
        <f>+Expenses!J393</f>
        <v>0</v>
      </c>
      <c r="K52" s="38"/>
      <c r="L52" s="38">
        <f>+Expenses!K393</f>
        <v>0.84925267481326661</v>
      </c>
      <c r="M52" s="38">
        <f t="shared" si="8"/>
        <v>1.0000000000000024</v>
      </c>
    </row>
    <row r="53" spans="1:13" x14ac:dyDescent="0.4">
      <c r="A53" s="37">
        <f t="shared" si="0"/>
        <v>48</v>
      </c>
      <c r="B53" s="37">
        <v>106</v>
      </c>
      <c r="C53" s="37" t="s">
        <v>664</v>
      </c>
      <c r="D53" s="38">
        <f>+D25+E25</f>
        <v>8.24100138106338E-3</v>
      </c>
      <c r="E53" s="38"/>
      <c r="F53" s="38">
        <f>+F25+G25</f>
        <v>8.2410013810633813E-4</v>
      </c>
      <c r="G53" s="38"/>
      <c r="H53" s="38">
        <f>+H25+I25</f>
        <v>1.4833802485914085E-2</v>
      </c>
      <c r="I53" s="38"/>
      <c r="J53" s="38">
        <f>+J25+K25</f>
        <v>0</v>
      </c>
      <c r="K53" s="38"/>
      <c r="L53" s="38">
        <f>+L25</f>
        <v>0.97610109599491612</v>
      </c>
      <c r="M53" s="38">
        <f t="shared" si="8"/>
        <v>0.99999999999999989</v>
      </c>
    </row>
    <row r="54" spans="1:13" x14ac:dyDescent="0.4">
      <c r="A54" s="37">
        <f t="shared" si="0"/>
        <v>49</v>
      </c>
      <c r="B54" s="37">
        <v>107</v>
      </c>
      <c r="C54" s="37" t="s">
        <v>665</v>
      </c>
      <c r="D54" s="38">
        <f t="shared" ref="D54:L54" si="9">+D25</f>
        <v>8.2410013810633813E-4</v>
      </c>
      <c r="E54" s="38">
        <f t="shared" si="9"/>
        <v>7.4169012429570426E-3</v>
      </c>
      <c r="F54" s="38">
        <f t="shared" si="9"/>
        <v>8.2410013810633813E-4</v>
      </c>
      <c r="G54" s="38">
        <f t="shared" si="9"/>
        <v>0</v>
      </c>
      <c r="H54" s="38">
        <f t="shared" si="9"/>
        <v>1.4833802485914085E-2</v>
      </c>
      <c r="I54" s="38">
        <f t="shared" si="9"/>
        <v>0</v>
      </c>
      <c r="J54" s="38">
        <f t="shared" si="9"/>
        <v>0</v>
      </c>
      <c r="K54" s="38">
        <f t="shared" si="9"/>
        <v>0</v>
      </c>
      <c r="L54" s="38">
        <f t="shared" si="9"/>
        <v>0.97610109599491612</v>
      </c>
      <c r="M54" s="38">
        <f t="shared" si="8"/>
        <v>0.99999999999999989</v>
      </c>
    </row>
    <row r="55" spans="1:13" x14ac:dyDescent="0.4">
      <c r="A55" s="37">
        <f t="shared" si="0"/>
        <v>50</v>
      </c>
      <c r="B55" s="37">
        <v>108</v>
      </c>
      <c r="C55" s="37" t="s">
        <v>666</v>
      </c>
      <c r="D55" s="38">
        <v>0</v>
      </c>
      <c r="E55" s="38">
        <v>0</v>
      </c>
      <c r="F55" s="38">
        <v>0</v>
      </c>
      <c r="G55" s="38">
        <v>0</v>
      </c>
      <c r="H55" s="38">
        <v>0</v>
      </c>
      <c r="I55" s="38">
        <v>0</v>
      </c>
      <c r="J55" s="38">
        <v>0</v>
      </c>
      <c r="K55" s="38">
        <v>0</v>
      </c>
      <c r="L55" s="38">
        <v>1</v>
      </c>
      <c r="M55" s="38">
        <f t="shared" si="8"/>
        <v>1</v>
      </c>
    </row>
    <row r="56" spans="1:13" x14ac:dyDescent="0.4">
      <c r="A56" s="37">
        <f t="shared" si="0"/>
        <v>51</v>
      </c>
      <c r="B56" s="37">
        <v>109</v>
      </c>
      <c r="C56" s="37" t="s">
        <v>667</v>
      </c>
      <c r="D56" s="38">
        <f>+Plant!G207</f>
        <v>4.9707004897083847E-3</v>
      </c>
      <c r="E56" s="38">
        <f>+Plant!H207</f>
        <v>1.6624529891749319E-2</v>
      </c>
      <c r="F56" s="38">
        <f>+Plant!I207</f>
        <v>2.2193994777279815E-2</v>
      </c>
      <c r="G56" s="38">
        <f>+Plant!J207</f>
        <v>0</v>
      </c>
      <c r="H56" s="38">
        <f>+Plant!K207</f>
        <v>7.6668021687959845E-2</v>
      </c>
      <c r="I56" s="38">
        <f>+Plant!L207</f>
        <v>0</v>
      </c>
      <c r="J56" s="38">
        <f>+Plant!M207</f>
        <v>0</v>
      </c>
      <c r="K56" s="38">
        <f>+Plant!N207</f>
        <v>0</v>
      </c>
      <c r="L56" s="38">
        <f>+Plant!O207</f>
        <v>0.87954275308519325</v>
      </c>
      <c r="M56" s="38">
        <f t="shared" si="8"/>
        <v>0.99999999993189059</v>
      </c>
    </row>
    <row r="57" spans="1:13" x14ac:dyDescent="0.4">
      <c r="A57" s="37">
        <f t="shared" si="0"/>
        <v>52</v>
      </c>
      <c r="D57" s="44"/>
      <c r="E57" s="44"/>
      <c r="F57" s="44"/>
      <c r="G57" s="44"/>
      <c r="H57" s="44"/>
      <c r="I57" s="44"/>
      <c r="J57" s="44"/>
      <c r="K57" s="44"/>
      <c r="L57" s="44"/>
      <c r="M57" s="44"/>
    </row>
    <row r="58" spans="1:13" x14ac:dyDescent="0.4">
      <c r="A58" s="37">
        <f t="shared" si="0"/>
        <v>53</v>
      </c>
      <c r="B58" s="37">
        <v>200</v>
      </c>
      <c r="D58" s="44"/>
      <c r="E58" s="44"/>
      <c r="F58" s="44"/>
      <c r="G58" s="44"/>
      <c r="H58" s="44"/>
      <c r="I58" s="44"/>
      <c r="J58" s="44"/>
      <c r="K58" s="44"/>
      <c r="L58" s="44"/>
      <c r="M58" s="44"/>
    </row>
    <row r="59" spans="1:13" x14ac:dyDescent="0.4">
      <c r="A59" s="37">
        <f t="shared" si="0"/>
        <v>54</v>
      </c>
      <c r="B59" s="37">
        <v>201</v>
      </c>
      <c r="C59" s="37" t="s">
        <v>674</v>
      </c>
      <c r="D59" s="38">
        <f>+Plant!G214</f>
        <v>0.75573918403428042</v>
      </c>
      <c r="E59" s="38">
        <f>+Plant!H214</f>
        <v>0.24426081596571966</v>
      </c>
      <c r="F59" s="38">
        <f>+Plant!I214</f>
        <v>1</v>
      </c>
      <c r="G59" s="38">
        <f>+Plant!J214</f>
        <v>0</v>
      </c>
      <c r="H59" s="38">
        <f>+Plant!K214</f>
        <v>1</v>
      </c>
      <c r="I59" s="38">
        <f>+Plant!L214</f>
        <v>0</v>
      </c>
      <c r="J59" s="38">
        <f>+Plant!M214</f>
        <v>0</v>
      </c>
      <c r="K59" s="38">
        <f>+Plant!N214</f>
        <v>0</v>
      </c>
      <c r="L59" s="38">
        <f>+Plant!O214</f>
        <v>1</v>
      </c>
      <c r="M59" s="38"/>
    </row>
    <row r="60" spans="1:13" x14ac:dyDescent="0.4">
      <c r="A60" s="37">
        <f t="shared" si="0"/>
        <v>55</v>
      </c>
      <c r="B60" s="37">
        <v>202</v>
      </c>
      <c r="C60" s="37" t="s">
        <v>675</v>
      </c>
      <c r="D60" s="38">
        <f>+Plant!G219</f>
        <v>0.75427351410120425</v>
      </c>
      <c r="E60" s="38">
        <f>+Plant!H219</f>
        <v>0.24572648589879584</v>
      </c>
      <c r="F60" s="38">
        <f>+Plant!I219</f>
        <v>1</v>
      </c>
      <c r="G60" s="38">
        <f>+Plant!J219</f>
        <v>0</v>
      </c>
      <c r="H60" s="38">
        <f>+Plant!K219</f>
        <v>1</v>
      </c>
      <c r="I60" s="38">
        <f>+Plant!L219</f>
        <v>0</v>
      </c>
      <c r="J60" s="38">
        <f>+Plant!M219</f>
        <v>0</v>
      </c>
      <c r="K60" s="38">
        <f>+Plant!N219</f>
        <v>0</v>
      </c>
      <c r="L60" s="38">
        <f>+Plant!O219</f>
        <v>1</v>
      </c>
      <c r="M60" s="38"/>
    </row>
    <row r="61" spans="1:13" x14ac:dyDescent="0.4">
      <c r="A61" s="37">
        <f t="shared" si="0"/>
        <v>56</v>
      </c>
      <c r="B61" s="37">
        <v>203</v>
      </c>
      <c r="C61" s="37" t="s">
        <v>676</v>
      </c>
      <c r="D61" s="38">
        <f>+Plant!G227</f>
        <v>6.7937020993560304E-2</v>
      </c>
      <c r="E61" s="38">
        <f>+Plant!H227</f>
        <v>0.93206297900643964</v>
      </c>
      <c r="F61" s="38">
        <f>+Plant!I227</f>
        <v>1</v>
      </c>
      <c r="G61" s="38">
        <f>+Plant!J227</f>
        <v>0</v>
      </c>
      <c r="H61" s="38">
        <f>+Plant!K227</f>
        <v>1</v>
      </c>
      <c r="I61" s="38">
        <f>+Plant!L227</f>
        <v>0</v>
      </c>
      <c r="J61" s="38">
        <f>+Plant!M227</f>
        <v>0</v>
      </c>
      <c r="K61" s="38">
        <f>+Plant!N227</f>
        <v>0</v>
      </c>
      <c r="L61" s="38">
        <f>+Plant!O227</f>
        <v>1</v>
      </c>
      <c r="M61" s="38"/>
    </row>
    <row r="62" spans="1:13" x14ac:dyDescent="0.4">
      <c r="A62" s="37">
        <f t="shared" si="0"/>
        <v>57</v>
      </c>
      <c r="B62" s="37">
        <v>204</v>
      </c>
      <c r="C62" s="37" t="s">
        <v>661</v>
      </c>
      <c r="D62" s="38">
        <f>+'Delivery Pts'!E34</f>
        <v>0.1</v>
      </c>
      <c r="E62" s="38">
        <f>+'Delivery Pts'!F34</f>
        <v>0.9</v>
      </c>
      <c r="F62" s="38">
        <f>+'Delivery Pts'!G34</f>
        <v>1</v>
      </c>
      <c r="G62" s="38">
        <f>+'Delivery Pts'!H34</f>
        <v>0</v>
      </c>
      <c r="H62" s="38">
        <f>+'Delivery Pts'!I34</f>
        <v>1</v>
      </c>
      <c r="I62" s="38">
        <f>+'Delivery Pts'!J34</f>
        <v>0</v>
      </c>
      <c r="J62" s="38">
        <f>+'Delivery Pts'!K34</f>
        <v>0</v>
      </c>
      <c r="K62" s="38">
        <f>+'Delivery Pts'!L34</f>
        <v>0</v>
      </c>
      <c r="L62" s="38">
        <f>+'Delivery Pts'!C34+'Delivery Pts'!D34</f>
        <v>1</v>
      </c>
      <c r="M62" s="38"/>
    </row>
    <row r="63" spans="1:13" x14ac:dyDescent="0.4">
      <c r="A63" s="37">
        <f t="shared" si="0"/>
        <v>58</v>
      </c>
      <c r="B63" s="37">
        <v>205</v>
      </c>
      <c r="C63" s="37" t="s">
        <v>678</v>
      </c>
      <c r="D63" s="38">
        <f>+Plant!G233</f>
        <v>0.23017201210611879</v>
      </c>
      <c r="E63" s="38">
        <f>+Plant!H233</f>
        <v>0.76982798789388118</v>
      </c>
      <c r="F63" s="38">
        <f>+Plant!I233</f>
        <v>1</v>
      </c>
      <c r="G63" s="38">
        <f>+Plant!J233</f>
        <v>0</v>
      </c>
      <c r="H63" s="38">
        <f>+Plant!K233</f>
        <v>1</v>
      </c>
      <c r="I63" s="38">
        <f>+Plant!L233</f>
        <v>0</v>
      </c>
      <c r="J63" s="38">
        <f>+Plant!M233</f>
        <v>0</v>
      </c>
      <c r="K63" s="38">
        <f>+Plant!N233</f>
        <v>0</v>
      </c>
      <c r="L63" s="38">
        <f>+Plant!O233</f>
        <v>1</v>
      </c>
      <c r="M63" s="38"/>
    </row>
    <row r="64" spans="1:13" x14ac:dyDescent="0.4">
      <c r="A64" s="37">
        <f t="shared" si="0"/>
        <v>59</v>
      </c>
      <c r="B64" s="37">
        <v>206</v>
      </c>
      <c r="C64" s="37" t="s">
        <v>679</v>
      </c>
      <c r="D64" s="38">
        <v>0</v>
      </c>
      <c r="E64" s="38">
        <v>0</v>
      </c>
      <c r="F64" s="38">
        <v>0</v>
      </c>
      <c r="G64" s="38">
        <v>0</v>
      </c>
      <c r="H64" s="38">
        <v>0</v>
      </c>
      <c r="I64" s="38">
        <v>0</v>
      </c>
      <c r="J64" s="38">
        <v>0</v>
      </c>
      <c r="K64" s="38">
        <v>0</v>
      </c>
      <c r="L64" s="38">
        <v>1</v>
      </c>
      <c r="M64" s="38"/>
    </row>
    <row r="65" spans="1:13" x14ac:dyDescent="0.4">
      <c r="A65" s="37">
        <f t="shared" si="0"/>
        <v>60</v>
      </c>
      <c r="B65" s="37">
        <v>207</v>
      </c>
      <c r="D65" s="38"/>
      <c r="E65" s="38"/>
      <c r="F65" s="38"/>
      <c r="G65" s="38"/>
      <c r="H65" s="38"/>
      <c r="I65" s="38"/>
      <c r="J65" s="38"/>
      <c r="K65" s="38"/>
      <c r="L65" s="38"/>
      <c r="M65" s="38"/>
    </row>
    <row r="66" spans="1:13" x14ac:dyDescent="0.4">
      <c r="A66" s="37">
        <f t="shared" si="0"/>
        <v>61</v>
      </c>
      <c r="B66" s="37">
        <v>208</v>
      </c>
      <c r="C66" s="37" t="str">
        <f>+C50</f>
        <v>Delivery Points Region</v>
      </c>
      <c r="D66" s="38">
        <f>+D50</f>
        <v>2.3752969121140144E-3</v>
      </c>
      <c r="E66" s="38">
        <f t="shared" ref="E66:K66" si="10">+E50</f>
        <v>2.1377672209026127E-2</v>
      </c>
      <c r="F66" s="38">
        <f t="shared" si="10"/>
        <v>2.3752969121140144E-3</v>
      </c>
      <c r="G66" s="38">
        <f t="shared" si="10"/>
        <v>0</v>
      </c>
      <c r="H66" s="38">
        <f t="shared" si="10"/>
        <v>4.2755344418052253E-2</v>
      </c>
      <c r="I66" s="38">
        <f t="shared" si="10"/>
        <v>0</v>
      </c>
      <c r="J66" s="38">
        <f t="shared" si="10"/>
        <v>0</v>
      </c>
      <c r="K66" s="38">
        <f t="shared" si="10"/>
        <v>0</v>
      </c>
      <c r="L66" s="38">
        <v>1</v>
      </c>
      <c r="M66" s="38"/>
    </row>
    <row r="67" spans="1:13" x14ac:dyDescent="0.4">
      <c r="A67" s="37">
        <f t="shared" si="0"/>
        <v>62</v>
      </c>
      <c r="B67" s="37">
        <v>209</v>
      </c>
      <c r="C67" t="s">
        <v>695</v>
      </c>
      <c r="D67" s="38">
        <f>+Plant!G222</f>
        <v>0.75626598213995899</v>
      </c>
      <c r="E67" s="38">
        <f>+Plant!H222</f>
        <v>0.24373401786004106</v>
      </c>
      <c r="F67" s="38">
        <f>+Plant!I222</f>
        <v>1</v>
      </c>
      <c r="G67" s="38">
        <f>+Plant!J222</f>
        <v>0</v>
      </c>
      <c r="H67" s="38">
        <f>+Plant!K222</f>
        <v>1</v>
      </c>
      <c r="I67" s="38">
        <f>+Plant!L222</f>
        <v>0</v>
      </c>
      <c r="J67" s="38">
        <f>+Plant!M222</f>
        <v>0</v>
      </c>
      <c r="K67" s="38">
        <f>+Plant!N222</f>
        <v>0</v>
      </c>
      <c r="L67" s="38">
        <f>+Plant!O222</f>
        <v>1</v>
      </c>
      <c r="M67" s="38"/>
    </row>
    <row r="68" spans="1:13" x14ac:dyDescent="0.4">
      <c r="A68" s="37">
        <f t="shared" si="0"/>
        <v>63</v>
      </c>
      <c r="B68" s="37">
        <v>210</v>
      </c>
      <c r="C68" t="s">
        <v>696</v>
      </c>
      <c r="D68" s="38">
        <f>+Plant!G230</f>
        <v>6.8064441332814932E-2</v>
      </c>
      <c r="E68" s="38">
        <f>+Plant!H230</f>
        <v>0.93193555866718503</v>
      </c>
      <c r="F68" s="38">
        <f>+Plant!I230</f>
        <v>1</v>
      </c>
      <c r="G68" s="38">
        <f>+Plant!J230</f>
        <v>0</v>
      </c>
      <c r="H68" s="38">
        <f>+Plant!K230</f>
        <v>1</v>
      </c>
      <c r="I68" s="38">
        <f>+Plant!L230</f>
        <v>0</v>
      </c>
      <c r="J68" s="38">
        <f>+Plant!M230</f>
        <v>0</v>
      </c>
      <c r="K68" s="38">
        <f>+Plant!N230</f>
        <v>0</v>
      </c>
      <c r="L68" s="38">
        <f>+Plant!O230</f>
        <v>1</v>
      </c>
      <c r="M68" s="38"/>
    </row>
    <row r="69" spans="1:13" x14ac:dyDescent="0.4">
      <c r="A69" s="37">
        <f t="shared" si="0"/>
        <v>64</v>
      </c>
      <c r="B69" s="37">
        <v>211</v>
      </c>
      <c r="D69" s="38"/>
      <c r="E69" s="38"/>
      <c r="F69" s="38"/>
      <c r="G69" s="38"/>
      <c r="H69" s="38"/>
      <c r="I69" s="38"/>
      <c r="J69" s="38"/>
      <c r="K69" s="38"/>
      <c r="L69" s="38"/>
      <c r="M69" s="38"/>
    </row>
    <row r="70" spans="1:13" x14ac:dyDescent="0.4">
      <c r="A70" s="37">
        <f t="shared" si="0"/>
        <v>65</v>
      </c>
      <c r="B70" s="37">
        <v>212</v>
      </c>
      <c r="D70" s="38"/>
      <c r="E70" s="38"/>
      <c r="F70" s="38"/>
      <c r="G70" s="38"/>
      <c r="H70" s="38"/>
      <c r="I70" s="38"/>
      <c r="J70" s="38"/>
      <c r="K70" s="38"/>
      <c r="L70" s="38"/>
      <c r="M70" s="38"/>
    </row>
    <row r="71" spans="1:13" x14ac:dyDescent="0.4">
      <c r="A71" s="37">
        <f t="shared" si="0"/>
        <v>66</v>
      </c>
      <c r="B71" s="37">
        <v>213</v>
      </c>
      <c r="C71" s="37" t="s">
        <v>697</v>
      </c>
      <c r="D71" s="38">
        <f>+Plant!V219</f>
        <v>0.75427351410120425</v>
      </c>
      <c r="E71" s="38">
        <f>+Plant!W219</f>
        <v>0.24572648589879584</v>
      </c>
      <c r="F71" s="38">
        <f>+Plant!X219</f>
        <v>1</v>
      </c>
      <c r="G71" s="38">
        <f>+Plant!Y219</f>
        <v>0</v>
      </c>
      <c r="H71" s="38">
        <f>+Plant!Z219</f>
        <v>1</v>
      </c>
      <c r="I71" s="38">
        <f>+Plant!AA219</f>
        <v>0</v>
      </c>
      <c r="J71" s="38">
        <f>+Plant!AB219</f>
        <v>0</v>
      </c>
      <c r="K71" s="38">
        <f>+Plant!AC219</f>
        <v>0</v>
      </c>
      <c r="L71" s="38">
        <f>+Plant!AD219</f>
        <v>1</v>
      </c>
      <c r="M71" s="38"/>
    </row>
    <row r="72" spans="1:13" x14ac:dyDescent="0.4">
      <c r="A72" s="37">
        <f t="shared" si="0"/>
        <v>67</v>
      </c>
      <c r="B72" s="37">
        <v>214</v>
      </c>
      <c r="C72" s="37" t="s">
        <v>700</v>
      </c>
      <c r="D72" s="17">
        <f>+Plant!V222</f>
        <v>0.75626598213995899</v>
      </c>
      <c r="E72" s="17">
        <f>+Plant!W222</f>
        <v>0.24373401786004106</v>
      </c>
      <c r="F72" s="17">
        <f>+Plant!X222</f>
        <v>1</v>
      </c>
      <c r="G72" s="17">
        <f>+Plant!Y222</f>
        <v>0</v>
      </c>
      <c r="H72" s="17">
        <f>+Plant!Z222</f>
        <v>1</v>
      </c>
      <c r="I72" s="17">
        <f>+Plant!AA222</f>
        <v>0</v>
      </c>
      <c r="J72" s="17">
        <f>+Plant!AB222</f>
        <v>0</v>
      </c>
      <c r="K72" s="17">
        <f>+Plant!AC222</f>
        <v>0</v>
      </c>
      <c r="L72" s="17">
        <f>+Plant!AD222</f>
        <v>1</v>
      </c>
    </row>
    <row r="73" spans="1:13" x14ac:dyDescent="0.4">
      <c r="A73" s="37">
        <f t="shared" si="0"/>
        <v>68</v>
      </c>
      <c r="B73" s="37">
        <v>215</v>
      </c>
      <c r="C73" t="s">
        <v>698</v>
      </c>
      <c r="D73" s="17">
        <f>+Plant!V227</f>
        <v>6.8064441332814932E-2</v>
      </c>
      <c r="E73" s="17">
        <f>+Plant!W227</f>
        <v>0.93193555866718503</v>
      </c>
      <c r="F73" s="17">
        <f>+Plant!X227</f>
        <v>1</v>
      </c>
      <c r="G73" s="17">
        <f>+Plant!Y227</f>
        <v>0</v>
      </c>
      <c r="H73" s="17">
        <f>+Plant!Z227</f>
        <v>1</v>
      </c>
      <c r="I73" s="17">
        <f>+Plant!AA227</f>
        <v>0</v>
      </c>
      <c r="J73" s="17">
        <f>+Plant!AB227</f>
        <v>0</v>
      </c>
      <c r="K73" s="17">
        <f>+Plant!AC227</f>
        <v>0</v>
      </c>
      <c r="L73" s="17">
        <f>+Plant!AD227</f>
        <v>1</v>
      </c>
    </row>
    <row r="74" spans="1:13" x14ac:dyDescent="0.4">
      <c r="A74" s="37">
        <f t="shared" si="0"/>
        <v>69</v>
      </c>
      <c r="B74" s="37">
        <v>216</v>
      </c>
      <c r="C74" t="s">
        <v>699</v>
      </c>
      <c r="D74" s="17">
        <f>+Plant!V230</f>
        <v>6.8064441332814932E-2</v>
      </c>
      <c r="E74" s="17">
        <f>+Plant!W230</f>
        <v>0.93193555866718503</v>
      </c>
      <c r="F74" s="17">
        <f>+Plant!X230</f>
        <v>1</v>
      </c>
      <c r="G74" s="17">
        <f>+Plant!Y230</f>
        <v>0</v>
      </c>
      <c r="H74" s="17">
        <f>+Plant!Z230</f>
        <v>1</v>
      </c>
      <c r="I74" s="17">
        <f>+Plant!AA230</f>
        <v>0</v>
      </c>
      <c r="J74" s="17">
        <f>+Plant!AB230</f>
        <v>0</v>
      </c>
      <c r="K74" s="17">
        <f>+Plant!AC230</f>
        <v>0</v>
      </c>
      <c r="L74" s="17">
        <f>+Plant!AD230</f>
        <v>1</v>
      </c>
    </row>
    <row r="75" spans="1:13" x14ac:dyDescent="0.4">
      <c r="A75" s="37">
        <f t="shared" si="0"/>
        <v>70</v>
      </c>
      <c r="B75" s="37">
        <v>217</v>
      </c>
      <c r="C75" t="s">
        <v>701</v>
      </c>
      <c r="D75" s="17">
        <f>+Plant!V233</f>
        <v>0.59926261300096251</v>
      </c>
      <c r="E75" s="17">
        <f>+Plant!W233</f>
        <v>0.40073738699903749</v>
      </c>
      <c r="F75" s="17">
        <f>+Plant!X233</f>
        <v>1</v>
      </c>
      <c r="G75" s="17">
        <f>+Plant!Y233</f>
        <v>0</v>
      </c>
      <c r="H75" s="17">
        <f>+Plant!Z233</f>
        <v>1</v>
      </c>
      <c r="I75" s="17">
        <f>+Plant!AA233</f>
        <v>0</v>
      </c>
      <c r="J75" s="17">
        <f>+Plant!AB233</f>
        <v>0</v>
      </c>
      <c r="K75" s="17">
        <f>+Plant!AC233</f>
        <v>0</v>
      </c>
      <c r="L75" s="17">
        <f>+Plant!AD233</f>
        <v>1</v>
      </c>
    </row>
    <row r="76" spans="1:13" x14ac:dyDescent="0.4">
      <c r="A76" s="37">
        <f t="shared" ref="A76:A84" si="11">+A75+1</f>
        <v>71</v>
      </c>
      <c r="C76"/>
      <c r="D76"/>
      <c r="E76" s="41"/>
      <c r="F76"/>
      <c r="G76" s="41"/>
    </row>
    <row r="77" spans="1:13" x14ac:dyDescent="0.4">
      <c r="A77" s="37">
        <f t="shared" si="11"/>
        <v>72</v>
      </c>
      <c r="B77">
        <v>300</v>
      </c>
      <c r="C77" t="s">
        <v>681</v>
      </c>
      <c r="D77" s="38">
        <v>1</v>
      </c>
      <c r="E77" s="38">
        <v>1</v>
      </c>
      <c r="F77" s="38">
        <v>1</v>
      </c>
      <c r="G77" s="38">
        <v>1</v>
      </c>
      <c r="H77" s="38">
        <v>1</v>
      </c>
      <c r="I77" s="38">
        <v>1</v>
      </c>
      <c r="J77" s="38">
        <v>1</v>
      </c>
      <c r="K77" s="38">
        <v>1</v>
      </c>
      <c r="L77" s="38">
        <v>1</v>
      </c>
    </row>
    <row r="78" spans="1:13" x14ac:dyDescent="0.4">
      <c r="A78" s="37">
        <f t="shared" si="11"/>
        <v>73</v>
      </c>
      <c r="B78">
        <v>301</v>
      </c>
      <c r="C78" t="s">
        <v>723</v>
      </c>
      <c r="D78" s="38">
        <v>9.0499999999999997E-2</v>
      </c>
      <c r="E78" s="38">
        <v>9.0499999999999997E-2</v>
      </c>
      <c r="F78" s="38">
        <v>9.0499999999999997E-2</v>
      </c>
      <c r="G78" s="38">
        <v>9.0499999999999997E-2</v>
      </c>
      <c r="H78" s="38">
        <v>9.0499999999999997E-2</v>
      </c>
      <c r="I78" s="38">
        <v>9.0499999999999997E-2</v>
      </c>
      <c r="J78" s="38">
        <v>9.0499999999999997E-2</v>
      </c>
      <c r="K78" s="38">
        <v>9.0499999999999997E-2</v>
      </c>
      <c r="L78" s="38">
        <v>1</v>
      </c>
    </row>
    <row r="79" spans="1:13" x14ac:dyDescent="0.4">
      <c r="A79" s="37">
        <f t="shared" si="11"/>
        <v>74</v>
      </c>
      <c r="B79">
        <v>302</v>
      </c>
      <c r="C79" t="s">
        <v>682</v>
      </c>
      <c r="D79" s="38">
        <v>0</v>
      </c>
      <c r="E79" s="38">
        <v>0</v>
      </c>
      <c r="F79" s="38">
        <v>0</v>
      </c>
      <c r="G79" s="38">
        <v>0</v>
      </c>
      <c r="H79" s="38">
        <v>0</v>
      </c>
      <c r="I79" s="38">
        <v>0</v>
      </c>
      <c r="J79" s="38">
        <v>0</v>
      </c>
      <c r="K79" s="38">
        <v>0</v>
      </c>
      <c r="L79" s="38">
        <v>1</v>
      </c>
    </row>
    <row r="80" spans="1:13" x14ac:dyDescent="0.4">
      <c r="A80" s="37">
        <f t="shared" si="11"/>
        <v>75</v>
      </c>
      <c r="B80">
        <v>303</v>
      </c>
      <c r="C80"/>
      <c r="D80" s="38"/>
      <c r="E80" s="38"/>
      <c r="F80" s="38"/>
      <c r="G80" s="38"/>
      <c r="H80" s="38"/>
      <c r="I80" s="38"/>
      <c r="J80" s="38"/>
      <c r="K80" s="38"/>
      <c r="L80" s="38"/>
    </row>
    <row r="81" spans="1:12" x14ac:dyDescent="0.4">
      <c r="A81" s="37">
        <f t="shared" si="11"/>
        <v>76</v>
      </c>
      <c r="B81">
        <v>304</v>
      </c>
      <c r="C81" t="s">
        <v>694</v>
      </c>
      <c r="D81" s="38">
        <v>0</v>
      </c>
      <c r="E81" s="38">
        <v>0</v>
      </c>
      <c r="F81" s="38">
        <v>0</v>
      </c>
      <c r="G81" s="38">
        <v>0</v>
      </c>
      <c r="H81" s="38">
        <v>0</v>
      </c>
      <c r="I81" s="38">
        <v>0</v>
      </c>
      <c r="J81" s="38">
        <v>0</v>
      </c>
      <c r="K81" s="38">
        <v>0</v>
      </c>
      <c r="L81" s="38">
        <v>0</v>
      </c>
    </row>
    <row r="82" spans="1:12" x14ac:dyDescent="0.4">
      <c r="A82" s="37">
        <f t="shared" si="11"/>
        <v>77</v>
      </c>
      <c r="B82">
        <v>305</v>
      </c>
      <c r="C82" s="37" t="s">
        <v>707</v>
      </c>
      <c r="D82" s="38">
        <f>+D30</f>
        <v>0.79461929154463928</v>
      </c>
      <c r="E82" s="38">
        <f t="shared" ref="E82:L82" si="12">+E30</f>
        <v>0.15364074285629811</v>
      </c>
      <c r="F82" s="38">
        <f t="shared" si="12"/>
        <v>0.59638877421368519</v>
      </c>
      <c r="G82" s="38">
        <f t="shared" si="12"/>
        <v>0</v>
      </c>
      <c r="H82" s="38">
        <f t="shared" si="12"/>
        <v>0.28802459695929489</v>
      </c>
      <c r="I82" s="38">
        <f t="shared" si="12"/>
        <v>0</v>
      </c>
      <c r="J82" s="38">
        <f t="shared" si="12"/>
        <v>0</v>
      </c>
      <c r="K82" s="38">
        <f t="shared" si="12"/>
        <v>0</v>
      </c>
      <c r="L82" s="38">
        <f t="shared" si="12"/>
        <v>2.5958011715230729</v>
      </c>
    </row>
    <row r="83" spans="1:12" x14ac:dyDescent="0.4">
      <c r="A83" s="37">
        <f t="shared" si="11"/>
        <v>78</v>
      </c>
      <c r="B83">
        <v>306</v>
      </c>
      <c r="C83" s="37" t="s">
        <v>729</v>
      </c>
      <c r="D83" s="38">
        <f t="shared" ref="D83:L83" si="13">+D35</f>
        <v>0.79500890207050334</v>
      </c>
      <c r="E83" s="38">
        <f t="shared" si="13"/>
        <v>0.15895474183827701</v>
      </c>
      <c r="F83" s="38">
        <f t="shared" si="13"/>
        <v>0.59659279831733114</v>
      </c>
      <c r="G83" s="38">
        <f t="shared" si="13"/>
        <v>0</v>
      </c>
      <c r="H83" s="38">
        <f t="shared" si="13"/>
        <v>0.28949664769021533</v>
      </c>
      <c r="I83" s="38">
        <f t="shared" si="13"/>
        <v>0</v>
      </c>
      <c r="J83" s="38">
        <f t="shared" si="13"/>
        <v>0</v>
      </c>
      <c r="K83" s="38">
        <f t="shared" si="13"/>
        <v>0</v>
      </c>
      <c r="L83" s="38">
        <f t="shared" si="13"/>
        <v>2.1816475005061293</v>
      </c>
    </row>
    <row r="84" spans="1:12" x14ac:dyDescent="0.4">
      <c r="A84" s="37">
        <f t="shared" si="11"/>
        <v>79</v>
      </c>
      <c r="B84">
        <v>307</v>
      </c>
      <c r="C84" s="37" t="s">
        <v>767</v>
      </c>
      <c r="D84" s="38">
        <f>+D40</f>
        <v>0.73573136343095724</v>
      </c>
      <c r="E84" s="38">
        <f t="shared" ref="E84:L84" si="14">+E40</f>
        <v>0.24334005588526322</v>
      </c>
      <c r="F84" s="38">
        <f t="shared" si="14"/>
        <v>0.1645630024772379</v>
      </c>
      <c r="G84" s="38">
        <f t="shared" si="14"/>
        <v>0</v>
      </c>
      <c r="H84" s="38">
        <f t="shared" si="14"/>
        <v>0.26730820411617473</v>
      </c>
      <c r="I84" s="38">
        <f t="shared" si="14"/>
        <v>0</v>
      </c>
      <c r="J84" s="38">
        <f t="shared" si="14"/>
        <v>0</v>
      </c>
      <c r="K84" s="38">
        <f t="shared" si="14"/>
        <v>0</v>
      </c>
      <c r="L84" s="38">
        <f t="shared" si="14"/>
        <v>1.0044654894493217</v>
      </c>
    </row>
    <row r="86" spans="1:12" x14ac:dyDescent="0.4">
      <c r="A86" t="s">
        <v>843</v>
      </c>
    </row>
  </sheetData>
  <mergeCells count="10">
    <mergeCell ref="C1:J1"/>
    <mergeCell ref="C2:J2"/>
    <mergeCell ref="D45:E45"/>
    <mergeCell ref="F45:G45"/>
    <mergeCell ref="H45:I45"/>
    <mergeCell ref="J45:K45"/>
    <mergeCell ref="D21:E21"/>
    <mergeCell ref="F21:G21"/>
    <mergeCell ref="H21:I21"/>
    <mergeCell ref="J21:K21"/>
  </mergeCells>
  <printOptions horizontalCentered="1"/>
  <pageMargins left="0.5" right="0.5" top="1" bottom="1" header="0.5" footer="0.5"/>
  <pageSetup scale="59" fitToHeight="2" orientation="landscape" r:id="rId1"/>
  <headerFooter alignWithMargins="0">
    <oddHeader xml:space="preserve">&amp;RSchedule D-1.0
</oddHeader>
    <oddFooter>&amp;RPage &amp;P of &amp;N</oddFooter>
  </headerFooter>
  <rowBreaks count="1" manualBreakCount="1">
    <brk id="42"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T63"/>
  <sheetViews>
    <sheetView workbookViewId="0">
      <pane xSplit="3" ySplit="7" topLeftCell="D8" activePane="bottomRight" state="frozen"/>
      <selection pane="topRight" activeCell="D1" sqref="D1"/>
      <selection pane="bottomLeft" activeCell="A8" sqref="A8"/>
      <selection pane="bottomRight" activeCell="D8" sqref="D8"/>
    </sheetView>
  </sheetViews>
  <sheetFormatPr defaultColWidth="9.15234375" defaultRowHeight="14.6" x14ac:dyDescent="0.4"/>
  <cols>
    <col min="1" max="1" width="5.84375" customWidth="1"/>
    <col min="2" max="2" width="21.84375" customWidth="1"/>
    <col min="3" max="3" width="2.69140625" customWidth="1"/>
    <col min="4" max="16" width="13.23046875" customWidth="1"/>
    <col min="18" max="18" width="11.23046875" bestFit="1" customWidth="1"/>
    <col min="20" max="20" width="10.23046875" bestFit="1" customWidth="1"/>
  </cols>
  <sheetData>
    <row r="1" spans="1:20" x14ac:dyDescent="0.4">
      <c r="B1" s="211" t="s">
        <v>27</v>
      </c>
      <c r="C1" s="211"/>
      <c r="D1" s="211"/>
      <c r="E1" s="211"/>
      <c r="F1" s="211"/>
      <c r="G1" s="211"/>
      <c r="H1" s="211"/>
      <c r="I1" s="211"/>
      <c r="J1" s="211"/>
      <c r="K1" s="211"/>
      <c r="L1" s="211"/>
      <c r="M1" s="211"/>
      <c r="N1" s="211"/>
      <c r="O1" s="211"/>
      <c r="P1" s="211"/>
    </row>
    <row r="2" spans="1:20" x14ac:dyDescent="0.4">
      <c r="B2" s="211" t="s">
        <v>1824</v>
      </c>
      <c r="C2" s="211"/>
      <c r="D2" s="211"/>
      <c r="E2" s="211"/>
      <c r="F2" s="211"/>
      <c r="G2" s="211"/>
      <c r="H2" s="211"/>
      <c r="I2" s="211"/>
      <c r="J2" s="211"/>
      <c r="K2" s="211"/>
      <c r="L2" s="211"/>
      <c r="M2" s="211"/>
      <c r="N2" s="211"/>
      <c r="O2" s="211"/>
      <c r="P2" s="211"/>
    </row>
    <row r="4" spans="1:20" x14ac:dyDescent="0.4">
      <c r="B4" s="6"/>
    </row>
    <row r="6" spans="1:20" x14ac:dyDescent="0.4">
      <c r="D6" s="20" t="s">
        <v>4</v>
      </c>
      <c r="E6" s="20" t="s">
        <v>5</v>
      </c>
      <c r="F6" s="20" t="s">
        <v>6</v>
      </c>
      <c r="G6" s="20" t="s">
        <v>7</v>
      </c>
      <c r="H6" s="20" t="s">
        <v>8</v>
      </c>
      <c r="I6" s="20" t="s">
        <v>9</v>
      </c>
      <c r="J6" s="20" t="s">
        <v>10</v>
      </c>
      <c r="K6" s="20" t="s">
        <v>11</v>
      </c>
      <c r="L6" s="20" t="s">
        <v>12</v>
      </c>
      <c r="M6" s="20" t="s">
        <v>13</v>
      </c>
      <c r="N6" s="20" t="s">
        <v>14</v>
      </c>
      <c r="O6" s="20" t="s">
        <v>15</v>
      </c>
      <c r="P6" s="20" t="s">
        <v>0</v>
      </c>
      <c r="R6" t="s">
        <v>744</v>
      </c>
    </row>
    <row r="7" spans="1:20" x14ac:dyDescent="0.4">
      <c r="D7" s="13" t="s">
        <v>109</v>
      </c>
      <c r="E7" s="13" t="s">
        <v>109</v>
      </c>
      <c r="F7" s="13" t="s">
        <v>109</v>
      </c>
      <c r="G7" s="13" t="s">
        <v>109</v>
      </c>
      <c r="H7" s="13" t="s">
        <v>109</v>
      </c>
      <c r="I7" s="13" t="s">
        <v>109</v>
      </c>
      <c r="J7" s="13" t="s">
        <v>109</v>
      </c>
      <c r="K7" s="13" t="s">
        <v>109</v>
      </c>
      <c r="L7" s="13" t="s">
        <v>109</v>
      </c>
      <c r="M7" s="13" t="s">
        <v>109</v>
      </c>
      <c r="N7" s="13" t="s">
        <v>109</v>
      </c>
      <c r="O7" s="13" t="s">
        <v>109</v>
      </c>
      <c r="P7" s="13" t="s">
        <v>109</v>
      </c>
    </row>
    <row r="8" spans="1:20" x14ac:dyDescent="0.4">
      <c r="A8" s="20">
        <v>1</v>
      </c>
      <c r="B8" t="s">
        <v>22</v>
      </c>
      <c r="C8" s="20"/>
      <c r="D8" s="1">
        <f>'Usage WP'!F14</f>
        <v>10051.599999999999</v>
      </c>
      <c r="E8" s="1">
        <f>'Usage WP'!G14</f>
        <v>14635.1</v>
      </c>
      <c r="F8" s="1">
        <f>'Usage WP'!H14</f>
        <v>8848.2000000000007</v>
      </c>
      <c r="G8" s="1">
        <f>'Usage WP'!I14</f>
        <v>9096</v>
      </c>
      <c r="H8" s="1">
        <f>'Usage WP'!J14</f>
        <v>10647.8</v>
      </c>
      <c r="I8" s="1">
        <f>'Usage WP'!K14</f>
        <v>11668.4</v>
      </c>
      <c r="J8" s="1">
        <f>'Usage WP'!L14</f>
        <v>13240.5</v>
      </c>
      <c r="K8" s="1">
        <f>'Usage WP'!M14</f>
        <v>11639.6</v>
      </c>
      <c r="L8" s="1">
        <f>'Usage WP'!N14</f>
        <v>12203.2</v>
      </c>
      <c r="M8" s="1">
        <f>'Usage WP'!O14</f>
        <v>8548.7000000000007</v>
      </c>
      <c r="N8" s="1">
        <f>'Usage WP'!P14</f>
        <v>9141.1</v>
      </c>
      <c r="O8" s="1">
        <f>'Usage WP'!Q14</f>
        <v>11492.099999999999</v>
      </c>
      <c r="P8" s="1">
        <f>+'Usage WP'!R14</f>
        <v>131212.30000000002</v>
      </c>
    </row>
    <row r="9" spans="1:20" x14ac:dyDescent="0.4">
      <c r="A9" s="20">
        <f>+A8+1</f>
        <v>2</v>
      </c>
      <c r="D9" s="18"/>
      <c r="E9" s="18"/>
      <c r="F9" s="18"/>
      <c r="G9" s="18"/>
      <c r="H9" s="18"/>
      <c r="I9" s="18"/>
      <c r="J9" s="18"/>
      <c r="K9" s="18"/>
      <c r="L9" s="18"/>
      <c r="M9" s="18"/>
      <c r="N9" s="18"/>
      <c r="O9" s="18"/>
      <c r="P9" s="13"/>
      <c r="R9" s="1"/>
      <c r="T9" s="19"/>
    </row>
    <row r="10" spans="1:20" x14ac:dyDescent="0.4">
      <c r="A10" s="20">
        <f t="shared" ref="A10:A16" si="0">+A9+1</f>
        <v>3</v>
      </c>
      <c r="B10" t="s">
        <v>134</v>
      </c>
      <c r="D10" s="1">
        <f>'Usage WP'!F29</f>
        <v>14576</v>
      </c>
      <c r="E10" s="1">
        <f>'Usage WP'!G29</f>
        <v>17169.200000000004</v>
      </c>
      <c r="F10" s="1">
        <f>'Usage WP'!H29</f>
        <v>17403.8</v>
      </c>
      <c r="G10" s="1">
        <f>'Usage WP'!I29</f>
        <v>14851.100000000002</v>
      </c>
      <c r="H10" s="1">
        <f>'Usage WP'!J29</f>
        <v>17500.099999999999</v>
      </c>
      <c r="I10" s="1">
        <f>'Usage WP'!K29</f>
        <v>18724.900000000001</v>
      </c>
      <c r="J10" s="1">
        <f>'Usage WP'!L29</f>
        <v>16859.599999999999</v>
      </c>
      <c r="K10" s="1">
        <f>'Usage WP'!M29</f>
        <v>17711</v>
      </c>
      <c r="L10" s="1">
        <f>'Usage WP'!N29</f>
        <v>21060.2</v>
      </c>
      <c r="M10" s="1">
        <f>'Usage WP'!O29</f>
        <v>19386</v>
      </c>
      <c r="N10" s="1">
        <f>'Usage WP'!P29</f>
        <v>20407.400000000009</v>
      </c>
      <c r="O10" s="1">
        <f>'Usage WP'!Q29</f>
        <v>20453.399999999994</v>
      </c>
      <c r="P10" s="1">
        <f>+'Usage WP'!R29</f>
        <v>216102.70000000004</v>
      </c>
      <c r="R10" s="1"/>
      <c r="T10" s="19"/>
    </row>
    <row r="11" spans="1:20" x14ac:dyDescent="0.4">
      <c r="A11" s="20">
        <f t="shared" si="0"/>
        <v>4</v>
      </c>
      <c r="B11" s="53"/>
      <c r="C11" s="20"/>
      <c r="D11" s="1"/>
      <c r="E11" s="1"/>
      <c r="F11" s="1"/>
      <c r="G11" s="1"/>
      <c r="H11" s="1"/>
      <c r="I11" s="1"/>
      <c r="J11" s="1"/>
      <c r="K11" s="1"/>
      <c r="L11" s="1"/>
      <c r="M11" s="1"/>
      <c r="N11" s="1"/>
      <c r="O11" s="1"/>
      <c r="P11" s="1"/>
      <c r="R11" s="1"/>
      <c r="T11" s="19"/>
    </row>
    <row r="12" spans="1:20" x14ac:dyDescent="0.4">
      <c r="A12" s="20">
        <f t="shared" si="0"/>
        <v>5</v>
      </c>
      <c r="B12" t="s">
        <v>111</v>
      </c>
      <c r="C12" s="20"/>
      <c r="D12" s="1">
        <f>'Usage WP'!F56</f>
        <v>258821.4</v>
      </c>
      <c r="E12" s="1">
        <f>'Usage WP'!G56</f>
        <v>260279.6</v>
      </c>
      <c r="F12" s="1">
        <f>'Usage WP'!H56</f>
        <v>174711.8</v>
      </c>
      <c r="G12" s="1">
        <f>'Usage WP'!I56</f>
        <v>202210.4</v>
      </c>
      <c r="H12" s="1">
        <f>'Usage WP'!J56</f>
        <v>298369.3</v>
      </c>
      <c r="I12" s="1">
        <f>'Usage WP'!K56</f>
        <v>279406.90000000002</v>
      </c>
      <c r="J12" s="1">
        <f>'Usage WP'!L56</f>
        <v>347716.7</v>
      </c>
      <c r="K12" s="1">
        <f>'Usage WP'!M56</f>
        <v>364311.99999999994</v>
      </c>
      <c r="L12" s="1">
        <f>'Usage WP'!N56</f>
        <v>274193.39999999997</v>
      </c>
      <c r="M12" s="1">
        <f>'Usage WP'!O56</f>
        <v>231913.90000000002</v>
      </c>
      <c r="N12" s="1">
        <f>'Usage WP'!P56</f>
        <v>209149.3</v>
      </c>
      <c r="O12" s="1">
        <f>'Usage WP'!Q56</f>
        <v>200554.9</v>
      </c>
      <c r="P12" s="1">
        <f>+'Usage WP'!R56</f>
        <v>3101639.5999999992</v>
      </c>
      <c r="R12" s="1"/>
      <c r="T12" s="19"/>
    </row>
    <row r="13" spans="1:20" x14ac:dyDescent="0.4">
      <c r="A13" s="20">
        <f t="shared" si="0"/>
        <v>6</v>
      </c>
      <c r="R13" s="1"/>
      <c r="T13" s="12"/>
    </row>
    <row r="14" spans="1:20" x14ac:dyDescent="0.4">
      <c r="A14" s="20">
        <f t="shared" si="0"/>
        <v>7</v>
      </c>
      <c r="B14" t="s">
        <v>748</v>
      </c>
      <c r="C14" s="20"/>
      <c r="D14" s="1">
        <f>+'Usage WP'!F63</f>
        <v>0</v>
      </c>
      <c r="E14" s="1">
        <f>+'Usage WP'!G63</f>
        <v>0</v>
      </c>
      <c r="F14" s="1">
        <f>+'Usage WP'!H63</f>
        <v>0</v>
      </c>
      <c r="G14" s="1">
        <f>+'Usage WP'!I63</f>
        <v>0</v>
      </c>
      <c r="H14" s="1">
        <f>+'Usage WP'!J63</f>
        <v>0</v>
      </c>
      <c r="I14" s="1">
        <f>+'Usage WP'!K63</f>
        <v>0</v>
      </c>
      <c r="J14" s="1">
        <f>+'Usage WP'!L63</f>
        <v>0</v>
      </c>
      <c r="K14" s="1">
        <f>+'Usage WP'!M63</f>
        <v>0</v>
      </c>
      <c r="L14" s="1">
        <f>+'Usage WP'!N63</f>
        <v>0</v>
      </c>
      <c r="M14" s="1">
        <f>+'Usage WP'!O63</f>
        <v>0</v>
      </c>
      <c r="N14" s="1">
        <f>+'Usage WP'!P63</f>
        <v>0</v>
      </c>
      <c r="O14" s="1">
        <f>+'Usage WP'!Q63</f>
        <v>0</v>
      </c>
      <c r="P14" s="1">
        <f>+'Usage WP'!R63</f>
        <v>0</v>
      </c>
    </row>
    <row r="15" spans="1:20" x14ac:dyDescent="0.4">
      <c r="A15" s="20">
        <f t="shared" si="0"/>
        <v>8</v>
      </c>
    </row>
    <row r="16" spans="1:20" x14ac:dyDescent="0.4">
      <c r="A16" s="20">
        <f t="shared" si="0"/>
        <v>9</v>
      </c>
      <c r="B16" t="s">
        <v>776</v>
      </c>
      <c r="D16" s="1">
        <f>+'Usage WP'!F65</f>
        <v>283449</v>
      </c>
      <c r="E16" s="1">
        <f>+'Usage WP'!G65</f>
        <v>292083.90000000002</v>
      </c>
      <c r="F16" s="1">
        <f>+'Usage WP'!H65</f>
        <v>200963.8</v>
      </c>
      <c r="G16" s="1">
        <f>+'Usage WP'!I65</f>
        <v>226157.5</v>
      </c>
      <c r="H16" s="1">
        <f>+'Usage WP'!J65</f>
        <v>326517.2</v>
      </c>
      <c r="I16" s="1">
        <f>+'Usage WP'!K65</f>
        <v>309800.2</v>
      </c>
      <c r="J16" s="1">
        <f>+'Usage WP'!L65</f>
        <v>377816.8</v>
      </c>
      <c r="K16" s="1">
        <f>+'Usage WP'!M65</f>
        <v>393662.59999999992</v>
      </c>
      <c r="L16" s="1">
        <f>+'Usage WP'!N65</f>
        <v>307456.8</v>
      </c>
      <c r="M16" s="1">
        <f>+'Usage WP'!O65</f>
        <v>259848.60000000003</v>
      </c>
      <c r="N16" s="1">
        <f>+'Usage WP'!P65</f>
        <v>238697.8</v>
      </c>
      <c r="O16" s="1">
        <f>+'Usage WP'!Q65</f>
        <v>232500.4</v>
      </c>
      <c r="P16" s="1">
        <f>+'Usage WP'!R65</f>
        <v>3448954.5999999996</v>
      </c>
    </row>
    <row r="17" spans="1:20" x14ac:dyDescent="0.4">
      <c r="A17" s="20"/>
    </row>
    <row r="18" spans="1:20" x14ac:dyDescent="0.4">
      <c r="A18" s="20"/>
      <c r="B18" t="s">
        <v>778</v>
      </c>
    </row>
    <row r="19" spans="1:20" x14ac:dyDescent="0.4">
      <c r="A19" s="20"/>
    </row>
    <row r="20" spans="1:20" x14ac:dyDescent="0.4">
      <c r="A20" s="20"/>
      <c r="R20" s="1"/>
      <c r="T20" s="19"/>
    </row>
    <row r="21" spans="1:20" x14ac:dyDescent="0.4">
      <c r="A21" s="20"/>
    </row>
    <row r="22" spans="1:20" x14ac:dyDescent="0.4">
      <c r="A22" s="20"/>
      <c r="D22" s="1"/>
      <c r="E22" s="1"/>
      <c r="F22" s="1"/>
      <c r="G22" s="1"/>
      <c r="H22" s="1"/>
      <c r="I22" s="1"/>
      <c r="J22" s="1"/>
      <c r="K22" s="1"/>
      <c r="L22" s="1"/>
      <c r="M22" s="1"/>
      <c r="N22" s="1"/>
      <c r="O22" s="1"/>
      <c r="P22" s="19"/>
    </row>
    <row r="23" spans="1:20" x14ac:dyDescent="0.4">
      <c r="A23" s="20"/>
    </row>
    <row r="24" spans="1:20" x14ac:dyDescent="0.4">
      <c r="A24" s="20"/>
    </row>
    <row r="25" spans="1:20" x14ac:dyDescent="0.4">
      <c r="A25" s="20"/>
    </row>
    <row r="26" spans="1:20" x14ac:dyDescent="0.4">
      <c r="A26" s="20"/>
    </row>
    <row r="27" spans="1:20" x14ac:dyDescent="0.4">
      <c r="A27" s="20"/>
      <c r="R27" s="1"/>
    </row>
    <row r="28" spans="1:20" x14ac:dyDescent="0.4">
      <c r="A28" s="20"/>
    </row>
    <row r="29" spans="1:20" x14ac:dyDescent="0.4">
      <c r="A29" s="20"/>
    </row>
    <row r="30" spans="1:20" x14ac:dyDescent="0.4">
      <c r="A30" s="20"/>
    </row>
    <row r="31" spans="1:20" x14ac:dyDescent="0.4">
      <c r="A31" s="20"/>
    </row>
    <row r="32" spans="1:20" x14ac:dyDescent="0.4">
      <c r="A32" s="20"/>
      <c r="R32" s="1"/>
      <c r="T32" s="12"/>
    </row>
    <row r="33" spans="1:20" x14ac:dyDescent="0.4">
      <c r="A33" s="20"/>
      <c r="T33" s="12"/>
    </row>
    <row r="34" spans="1:20" x14ac:dyDescent="0.4">
      <c r="A34" s="20"/>
    </row>
    <row r="35" spans="1:20" x14ac:dyDescent="0.4">
      <c r="A35" s="20"/>
      <c r="R35" s="1"/>
      <c r="T35" s="19"/>
    </row>
    <row r="36" spans="1:20" x14ac:dyDescent="0.4">
      <c r="A36" s="20"/>
      <c r="R36" s="1"/>
      <c r="T36" s="19"/>
    </row>
    <row r="37" spans="1:20" x14ac:dyDescent="0.4">
      <c r="A37" s="20"/>
      <c r="R37" s="1"/>
      <c r="T37" s="19"/>
    </row>
    <row r="38" spans="1:20" x14ac:dyDescent="0.4">
      <c r="A38" s="20"/>
      <c r="R38" s="1"/>
      <c r="T38" s="19"/>
    </row>
    <row r="39" spans="1:20" x14ac:dyDescent="0.4">
      <c r="A39" s="20"/>
      <c r="R39" s="1"/>
      <c r="T39" s="19"/>
    </row>
    <row r="40" spans="1:20" x14ac:dyDescent="0.4">
      <c r="A40" s="20"/>
      <c r="R40" s="1"/>
      <c r="T40" s="19"/>
    </row>
    <row r="41" spans="1:20" x14ac:dyDescent="0.4">
      <c r="A41" s="20"/>
      <c r="R41" s="1"/>
      <c r="T41" s="19"/>
    </row>
    <row r="42" spans="1:20" x14ac:dyDescent="0.4">
      <c r="A42" s="20"/>
      <c r="R42" s="1"/>
      <c r="T42" s="19"/>
    </row>
    <row r="43" spans="1:20" x14ac:dyDescent="0.4">
      <c r="A43" s="20"/>
      <c r="R43" s="1"/>
      <c r="T43" s="19"/>
    </row>
    <row r="44" spans="1:20" x14ac:dyDescent="0.4">
      <c r="A44" s="20"/>
      <c r="R44" s="1"/>
      <c r="T44" s="19"/>
    </row>
    <row r="45" spans="1:20" x14ac:dyDescent="0.4">
      <c r="A45" s="20"/>
      <c r="Q45" s="54"/>
      <c r="R45" s="1"/>
      <c r="T45" s="19"/>
    </row>
    <row r="46" spans="1:20" x14ac:dyDescent="0.4">
      <c r="A46" s="20"/>
      <c r="R46" s="1"/>
      <c r="T46" s="19"/>
    </row>
    <row r="47" spans="1:20" x14ac:dyDescent="0.4">
      <c r="A47" s="20"/>
      <c r="R47" s="1"/>
      <c r="T47" s="19"/>
    </row>
    <row r="48" spans="1:20" x14ac:dyDescent="0.4">
      <c r="A48" s="20"/>
      <c r="Q48" s="54"/>
      <c r="R48" s="1"/>
      <c r="T48" s="19"/>
    </row>
    <row r="49" spans="1:20" x14ac:dyDescent="0.4">
      <c r="A49" s="20"/>
      <c r="Q49" s="54"/>
      <c r="R49" s="1"/>
      <c r="T49" s="19"/>
    </row>
    <row r="50" spans="1:20" x14ac:dyDescent="0.4">
      <c r="A50" s="20"/>
      <c r="Q50" s="54"/>
      <c r="R50" s="1"/>
      <c r="T50" s="19"/>
    </row>
    <row r="51" spans="1:20" x14ac:dyDescent="0.4">
      <c r="A51" s="20"/>
      <c r="R51" s="1"/>
      <c r="T51" s="19"/>
    </row>
    <row r="52" spans="1:20" x14ac:dyDescent="0.4">
      <c r="A52" s="20"/>
      <c r="R52" s="1"/>
      <c r="T52" s="19"/>
    </row>
    <row r="53" spans="1:20" x14ac:dyDescent="0.4">
      <c r="A53" s="20"/>
      <c r="Q53" s="64"/>
      <c r="R53" s="1"/>
      <c r="T53" s="19"/>
    </row>
    <row r="54" spans="1:20" x14ac:dyDescent="0.4">
      <c r="A54" s="20"/>
      <c r="R54" s="1"/>
      <c r="T54" s="19"/>
    </row>
    <row r="55" spans="1:20" x14ac:dyDescent="0.4">
      <c r="A55" s="20"/>
      <c r="R55" s="1"/>
      <c r="T55" s="19"/>
    </row>
    <row r="56" spans="1:20" x14ac:dyDescent="0.4">
      <c r="A56" s="20"/>
      <c r="R56" s="1"/>
      <c r="T56" s="19"/>
    </row>
    <row r="57" spans="1:20" x14ac:dyDescent="0.4">
      <c r="A57" s="20"/>
      <c r="R57" s="1"/>
      <c r="T57" s="19"/>
    </row>
    <row r="58" spans="1:20" x14ac:dyDescent="0.4">
      <c r="A58" s="20"/>
      <c r="R58" s="1"/>
      <c r="T58" s="19"/>
    </row>
    <row r="59" spans="1:20" x14ac:dyDescent="0.4">
      <c r="A59" s="20"/>
      <c r="R59" s="1"/>
      <c r="T59" s="12"/>
    </row>
    <row r="60" spans="1:20" x14ac:dyDescent="0.4">
      <c r="A60" s="20"/>
      <c r="T60" s="19"/>
    </row>
    <row r="61" spans="1:20" x14ac:dyDescent="0.4">
      <c r="A61" s="20"/>
      <c r="R61" s="1"/>
      <c r="T61" s="19"/>
    </row>
    <row r="62" spans="1:20" x14ac:dyDescent="0.4">
      <c r="T62" s="19"/>
    </row>
    <row r="63" spans="1:20" x14ac:dyDescent="0.4">
      <c r="T63" s="19"/>
    </row>
  </sheetData>
  <mergeCells count="2">
    <mergeCell ref="B1:P1"/>
    <mergeCell ref="B2:P2"/>
  </mergeCells>
  <pageMargins left="0.7" right="0.7" top="0.75" bottom="0.75" header="0.3" footer="0.3"/>
  <pageSetup scale="60" orientation="landscape" r:id="rId1"/>
  <headerFooter>
    <oddHeader>&amp;RSchedule E-1.0</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K73"/>
  <sheetViews>
    <sheetView zoomScaleNormal="100" zoomScaleSheetLayoutView="55" workbookViewId="0">
      <pane xSplit="2" ySplit="9" topLeftCell="C10" activePane="bottomRight" state="frozen"/>
      <selection pane="topRight" activeCell="C1" sqref="C1"/>
      <selection pane="bottomLeft" activeCell="A10" sqref="A10"/>
      <selection pane="bottomRight" activeCell="C10" sqref="C10"/>
    </sheetView>
  </sheetViews>
  <sheetFormatPr defaultColWidth="9.15234375" defaultRowHeight="14.6" x14ac:dyDescent="0.4"/>
  <cols>
    <col min="1" max="1" width="3.84375" style="23" customWidth="1"/>
    <col min="2" max="2" width="15.69140625" style="23" customWidth="1"/>
    <col min="3" max="3" width="16.84375" style="23" customWidth="1"/>
    <col min="4" max="4" width="4.23046875" style="23" customWidth="1"/>
    <col min="5" max="5" width="16.84375" style="23" customWidth="1"/>
    <col min="6" max="6" width="4.23046875" style="23" customWidth="1"/>
    <col min="7" max="7" width="27.3828125" style="23" bestFit="1" customWidth="1"/>
    <col min="8" max="8" width="9.15234375" style="23"/>
    <col min="9" max="9" width="18.3828125" style="23" customWidth="1"/>
    <col min="10" max="10" width="9.15234375" style="23"/>
    <col min="11" max="11" width="12.84375" style="23" bestFit="1" customWidth="1"/>
    <col min="12" max="12" width="11.3828125" style="23" bestFit="1" customWidth="1"/>
    <col min="13" max="13" width="11.23046875" style="23" bestFit="1" customWidth="1"/>
    <col min="14" max="14" width="12.84375" style="23" bestFit="1" customWidth="1"/>
    <col min="15" max="16384" width="9.15234375" style="23"/>
  </cols>
  <sheetData>
    <row r="1" spans="1:11" x14ac:dyDescent="0.4">
      <c r="A1" s="216" t="s">
        <v>23</v>
      </c>
      <c r="B1" s="216"/>
      <c r="C1" s="216"/>
      <c r="D1" s="216"/>
      <c r="E1" s="216"/>
      <c r="F1" s="216"/>
      <c r="G1" s="216"/>
    </row>
    <row r="2" spans="1:11" x14ac:dyDescent="0.4">
      <c r="A2" s="216" t="s">
        <v>185</v>
      </c>
      <c r="B2" s="216"/>
      <c r="C2" s="216"/>
      <c r="D2" s="216"/>
      <c r="E2" s="216"/>
      <c r="F2" s="216"/>
      <c r="G2" s="216"/>
    </row>
    <row r="3" spans="1:11" x14ac:dyDescent="0.4">
      <c r="A3" s="216" t="s">
        <v>1825</v>
      </c>
      <c r="B3" s="216"/>
      <c r="C3" s="216"/>
      <c r="D3" s="216"/>
      <c r="E3" s="216"/>
      <c r="F3" s="216"/>
      <c r="G3" s="216"/>
    </row>
    <row r="4" spans="1:11" x14ac:dyDescent="0.4">
      <c r="B4" s="24" t="s">
        <v>240</v>
      </c>
    </row>
    <row r="5" spans="1:11" x14ac:dyDescent="0.4">
      <c r="C5" s="22" t="s">
        <v>506</v>
      </c>
      <c r="D5" s="22"/>
      <c r="E5" s="22" t="s">
        <v>507</v>
      </c>
      <c r="F5" s="22"/>
      <c r="G5" s="22" t="s">
        <v>508</v>
      </c>
      <c r="I5" s="22" t="s">
        <v>509</v>
      </c>
    </row>
    <row r="7" spans="1:11" x14ac:dyDescent="0.4">
      <c r="C7" s="22" t="s">
        <v>192</v>
      </c>
      <c r="D7" s="22"/>
      <c r="E7" s="22" t="s">
        <v>193</v>
      </c>
    </row>
    <row r="8" spans="1:11" x14ac:dyDescent="0.4">
      <c r="C8" s="30" t="s">
        <v>186</v>
      </c>
      <c r="D8" s="30"/>
      <c r="E8" s="30" t="s">
        <v>187</v>
      </c>
      <c r="F8" s="30"/>
      <c r="G8" s="30" t="s">
        <v>0</v>
      </c>
      <c r="I8" s="30" t="s">
        <v>1781</v>
      </c>
    </row>
    <row r="10" spans="1:11" x14ac:dyDescent="0.4">
      <c r="A10" s="22">
        <v>1</v>
      </c>
      <c r="B10" s="31" t="s">
        <v>22</v>
      </c>
      <c r="C10" s="85">
        <f>+C21</f>
        <v>9692490.5</v>
      </c>
      <c r="D10" s="85"/>
      <c r="E10" s="85">
        <f>+E21</f>
        <v>14401269.270000001</v>
      </c>
      <c r="F10" s="25"/>
      <c r="G10" s="25">
        <f t="shared" ref="G10:G14" si="0">SUM(C10:F10)</f>
        <v>24093759.770000003</v>
      </c>
      <c r="K10" t="s">
        <v>745</v>
      </c>
    </row>
    <row r="11" spans="1:11" x14ac:dyDescent="0.4">
      <c r="A11" s="22">
        <f>+A10+1</f>
        <v>2</v>
      </c>
      <c r="B11" s="23" t="s">
        <v>19</v>
      </c>
      <c r="C11" s="85">
        <f>+C27</f>
        <v>13837528.890000001</v>
      </c>
      <c r="D11" s="85"/>
      <c r="E11" s="85">
        <f>+E27</f>
        <v>632949.28</v>
      </c>
      <c r="F11" s="25"/>
      <c r="G11" s="25">
        <f>SUM(C11:F11)</f>
        <v>14470478.17</v>
      </c>
      <c r="K11"/>
    </row>
    <row r="12" spans="1:11" x14ac:dyDescent="0.4">
      <c r="A12" s="22">
        <f t="shared" ref="A12:A45" si="1">+A11+1</f>
        <v>3</v>
      </c>
      <c r="B12" s="32" t="s">
        <v>36</v>
      </c>
      <c r="C12" s="85">
        <f>+C33</f>
        <v>64080956.840000004</v>
      </c>
      <c r="D12" s="85"/>
      <c r="E12" s="85">
        <f>+E33</f>
        <v>0</v>
      </c>
      <c r="F12" s="25"/>
      <c r="G12" s="25">
        <f>SUM(C12:F12)</f>
        <v>64080956.840000004</v>
      </c>
    </row>
    <row r="13" spans="1:11" x14ac:dyDescent="0.4">
      <c r="A13" s="22">
        <f t="shared" si="1"/>
        <v>4</v>
      </c>
      <c r="B13" s="32" t="s">
        <v>748</v>
      </c>
      <c r="C13" s="85">
        <f>+C39</f>
        <v>0</v>
      </c>
      <c r="D13" s="85"/>
      <c r="E13" s="85">
        <f>+E39</f>
        <v>0</v>
      </c>
      <c r="F13" s="25"/>
      <c r="G13" s="25">
        <f>SUM(C13:F13)</f>
        <v>0</v>
      </c>
    </row>
    <row r="14" spans="1:11" x14ac:dyDescent="0.4">
      <c r="A14" s="22">
        <f t="shared" si="1"/>
        <v>5</v>
      </c>
      <c r="B14" s="31" t="s">
        <v>98</v>
      </c>
      <c r="C14" s="85">
        <f>+C45</f>
        <v>41547913.160000004</v>
      </c>
      <c r="D14" s="85"/>
      <c r="E14" s="85">
        <f>+E45</f>
        <v>21226039.43</v>
      </c>
      <c r="F14" s="25"/>
      <c r="G14" s="25">
        <f t="shared" si="0"/>
        <v>62773952.590000004</v>
      </c>
      <c r="K14" s="33"/>
    </row>
    <row r="15" spans="1:11" ht="15" thickBot="1" x14ac:dyDescent="0.45">
      <c r="A15" s="22">
        <f t="shared" si="1"/>
        <v>6</v>
      </c>
      <c r="B15" s="23" t="s">
        <v>168</v>
      </c>
      <c r="C15" s="57">
        <f>SUM(C10:C14)</f>
        <v>129158889.39000002</v>
      </c>
      <c r="E15" s="57">
        <f>SUM(E10:E14)</f>
        <v>36260257.980000004</v>
      </c>
      <c r="G15" s="57">
        <f>SUM(G10:G14)</f>
        <v>165419147.37</v>
      </c>
    </row>
    <row r="16" spans="1:11" ht="15" thickTop="1" x14ac:dyDescent="0.4">
      <c r="A16" s="22">
        <f t="shared" si="1"/>
        <v>7</v>
      </c>
      <c r="G16" s="25"/>
    </row>
    <row r="17" spans="1:9" x14ac:dyDescent="0.4">
      <c r="A17" s="22">
        <f t="shared" si="1"/>
        <v>8</v>
      </c>
      <c r="C17" s="26" t="s">
        <v>22</v>
      </c>
      <c r="D17" s="25"/>
      <c r="E17" s="26" t="s">
        <v>22</v>
      </c>
      <c r="F17" s="25"/>
      <c r="G17" s="26" t="s">
        <v>22</v>
      </c>
    </row>
    <row r="18" spans="1:9" x14ac:dyDescent="0.4">
      <c r="A18" s="22">
        <f t="shared" si="1"/>
        <v>9</v>
      </c>
      <c r="B18" s="23" t="s">
        <v>188</v>
      </c>
      <c r="C18" s="106">
        <v>9937862.8100000005</v>
      </c>
      <c r="D18" s="86"/>
      <c r="E18" s="106">
        <v>12421182.58</v>
      </c>
      <c r="F18" s="25"/>
      <c r="G18" s="25">
        <f>SUM(C18:F18)</f>
        <v>22359045.390000001</v>
      </c>
    </row>
    <row r="19" spans="1:9" x14ac:dyDescent="0.4">
      <c r="A19" s="22">
        <f t="shared" si="1"/>
        <v>10</v>
      </c>
      <c r="B19" s="23" t="s">
        <v>189</v>
      </c>
      <c r="C19" s="106">
        <v>0</v>
      </c>
      <c r="D19" s="86"/>
      <c r="E19" s="106">
        <v>2018481.04</v>
      </c>
      <c r="F19" s="25"/>
      <c r="G19" s="25">
        <f>SUM(C19:F19)</f>
        <v>2018481.04</v>
      </c>
    </row>
    <row r="20" spans="1:9" x14ac:dyDescent="0.4">
      <c r="A20" s="22">
        <f t="shared" si="1"/>
        <v>11</v>
      </c>
      <c r="B20" s="23" t="s">
        <v>190</v>
      </c>
      <c r="C20" s="106">
        <v>245372.30999999997</v>
      </c>
      <c r="D20" s="86"/>
      <c r="E20" s="106">
        <v>38394.35</v>
      </c>
      <c r="F20" s="25"/>
      <c r="G20" s="25">
        <f>SUM(C20:F20)</f>
        <v>283766.65999999997</v>
      </c>
      <c r="I20" s="106"/>
    </row>
    <row r="21" spans="1:9" ht="15" thickBot="1" x14ac:dyDescent="0.45">
      <c r="A21" s="22">
        <f t="shared" si="1"/>
        <v>12</v>
      </c>
      <c r="B21" s="23" t="s">
        <v>191</v>
      </c>
      <c r="C21" s="27">
        <f>+C18+C19-C20</f>
        <v>9692490.5</v>
      </c>
      <c r="D21" s="25"/>
      <c r="E21" s="27">
        <f>+E18+E19-E20</f>
        <v>14401269.270000001</v>
      </c>
      <c r="F21" s="25"/>
      <c r="G21" s="27">
        <f>+G18+G19-G20</f>
        <v>24093759.77</v>
      </c>
    </row>
    <row r="22" spans="1:9" ht="15" thickTop="1" x14ac:dyDescent="0.4">
      <c r="A22" s="22">
        <f t="shared" si="1"/>
        <v>13</v>
      </c>
      <c r="C22" s="25"/>
      <c r="D22" s="25"/>
      <c r="E22" s="25"/>
      <c r="F22" s="25"/>
      <c r="G22" s="25"/>
    </row>
    <row r="23" spans="1:9" x14ac:dyDescent="0.4">
      <c r="A23" s="22">
        <f t="shared" si="1"/>
        <v>14</v>
      </c>
      <c r="C23" s="34" t="s">
        <v>19</v>
      </c>
      <c r="D23" s="25"/>
      <c r="E23" s="34" t="s">
        <v>19</v>
      </c>
      <c r="F23" s="25"/>
      <c r="G23" s="34" t="s">
        <v>19</v>
      </c>
    </row>
    <row r="24" spans="1:9" x14ac:dyDescent="0.4">
      <c r="A24" s="22">
        <f t="shared" si="1"/>
        <v>15</v>
      </c>
      <c r="B24" s="23" t="s">
        <v>188</v>
      </c>
      <c r="C24" s="106">
        <v>14284201.460000001</v>
      </c>
      <c r="D24" s="86"/>
      <c r="E24" s="106">
        <v>528103.88</v>
      </c>
      <c r="F24" s="25"/>
      <c r="G24" s="25">
        <f>SUM(C24:F24)</f>
        <v>14812305.340000002</v>
      </c>
    </row>
    <row r="25" spans="1:9" x14ac:dyDescent="0.4">
      <c r="A25" s="22">
        <f t="shared" si="1"/>
        <v>16</v>
      </c>
      <c r="B25" s="23" t="s">
        <v>189</v>
      </c>
      <c r="C25" s="106"/>
      <c r="D25" s="86"/>
      <c r="E25" s="106">
        <v>104845.4</v>
      </c>
      <c r="F25" s="25"/>
      <c r="G25" s="25">
        <f>SUM(C25:F25)</f>
        <v>104845.4</v>
      </c>
    </row>
    <row r="26" spans="1:9" x14ac:dyDescent="0.4">
      <c r="A26" s="22">
        <f t="shared" si="1"/>
        <v>17</v>
      </c>
      <c r="B26" s="23" t="s">
        <v>190</v>
      </c>
      <c r="C26" s="106">
        <v>446672.57000000007</v>
      </c>
      <c r="D26" s="86"/>
      <c r="E26" s="106"/>
      <c r="F26" s="25"/>
      <c r="G26" s="25">
        <f>SUM(C26:F26)</f>
        <v>446672.57000000007</v>
      </c>
      <c r="I26" s="106"/>
    </row>
    <row r="27" spans="1:9" ht="15" thickBot="1" x14ac:dyDescent="0.45">
      <c r="A27" s="22">
        <f t="shared" si="1"/>
        <v>18</v>
      </c>
      <c r="B27" s="23" t="s">
        <v>191</v>
      </c>
      <c r="C27" s="27">
        <f>+C24+C25-C26</f>
        <v>13837528.890000001</v>
      </c>
      <c r="D27" s="25"/>
      <c r="E27" s="27">
        <f>+E24+E25-E26</f>
        <v>632949.28</v>
      </c>
      <c r="F27" s="25"/>
      <c r="G27" s="27">
        <f>+G24+G25-G26</f>
        <v>14470478.170000002</v>
      </c>
    </row>
    <row r="28" spans="1:9" ht="15" thickTop="1" x14ac:dyDescent="0.4">
      <c r="A28" s="22">
        <f t="shared" si="1"/>
        <v>19</v>
      </c>
      <c r="C28" s="25"/>
      <c r="D28" s="25"/>
      <c r="E28" s="25"/>
      <c r="F28" s="25"/>
      <c r="G28" s="25"/>
    </row>
    <row r="29" spans="1:9" x14ac:dyDescent="0.4">
      <c r="A29" s="22">
        <f t="shared" si="1"/>
        <v>20</v>
      </c>
      <c r="C29" s="28" t="s">
        <v>36</v>
      </c>
      <c r="D29" s="25"/>
      <c r="E29" s="28" t="s">
        <v>36</v>
      </c>
      <c r="F29" s="25"/>
      <c r="G29" s="28" t="s">
        <v>36</v>
      </c>
    </row>
    <row r="30" spans="1:9" x14ac:dyDescent="0.4">
      <c r="A30" s="22">
        <f t="shared" si="1"/>
        <v>21</v>
      </c>
      <c r="B30" s="23" t="s">
        <v>188</v>
      </c>
      <c r="C30" s="106">
        <v>62883968.340000004</v>
      </c>
      <c r="D30" s="86"/>
      <c r="E30" s="106"/>
      <c r="F30" s="25"/>
      <c r="G30" s="25">
        <f>SUM(C30:F30)</f>
        <v>62883968.340000004</v>
      </c>
    </row>
    <row r="31" spans="1:9" x14ac:dyDescent="0.4">
      <c r="A31" s="22">
        <f t="shared" si="1"/>
        <v>22</v>
      </c>
      <c r="B31" s="23" t="s">
        <v>189</v>
      </c>
      <c r="C31" s="106">
        <v>2841689</v>
      </c>
      <c r="D31" s="86"/>
      <c r="E31" s="106"/>
      <c r="F31" s="25"/>
      <c r="G31" s="25">
        <f>SUM(C31:F31)</f>
        <v>2841689</v>
      </c>
    </row>
    <row r="32" spans="1:9" x14ac:dyDescent="0.4">
      <c r="A32" s="22">
        <f t="shared" si="1"/>
        <v>23</v>
      </c>
      <c r="B32" s="23" t="s">
        <v>190</v>
      </c>
      <c r="C32" s="106">
        <v>1644700.5</v>
      </c>
      <c r="D32" s="86"/>
      <c r="E32" s="106"/>
      <c r="F32" s="25"/>
      <c r="G32" s="25">
        <f>SUM(C32:F32)</f>
        <v>1644700.5</v>
      </c>
      <c r="I32" s="106"/>
    </row>
    <row r="33" spans="1:9" ht="15" thickBot="1" x14ac:dyDescent="0.45">
      <c r="A33" s="22">
        <f t="shared" si="1"/>
        <v>24</v>
      </c>
      <c r="B33" s="23" t="s">
        <v>191</v>
      </c>
      <c r="C33" s="27">
        <f>+C30+C31-C32</f>
        <v>64080956.840000004</v>
      </c>
      <c r="D33" s="25"/>
      <c r="E33" s="27">
        <f>+E30+E31-E32</f>
        <v>0</v>
      </c>
      <c r="F33" s="25"/>
      <c r="G33" s="27">
        <f>+G30+G31-G32</f>
        <v>64080956.840000004</v>
      </c>
    </row>
    <row r="34" spans="1:9" ht="15" thickTop="1" x14ac:dyDescent="0.4">
      <c r="A34" s="22">
        <f t="shared" si="1"/>
        <v>25</v>
      </c>
      <c r="C34" s="25"/>
      <c r="D34" s="25"/>
      <c r="E34" s="25"/>
      <c r="F34" s="25"/>
      <c r="G34" s="25"/>
    </row>
    <row r="35" spans="1:9" x14ac:dyDescent="0.4">
      <c r="A35" s="22">
        <f t="shared" si="1"/>
        <v>26</v>
      </c>
      <c r="C35" s="62" t="s">
        <v>748</v>
      </c>
      <c r="D35" s="25"/>
      <c r="E35" s="62" t="s">
        <v>748</v>
      </c>
      <c r="F35" s="25"/>
      <c r="G35" s="62" t="s">
        <v>748</v>
      </c>
    </row>
    <row r="36" spans="1:9" x14ac:dyDescent="0.4">
      <c r="A36" s="22">
        <f t="shared" si="1"/>
        <v>27</v>
      </c>
      <c r="B36" s="23" t="s">
        <v>188</v>
      </c>
      <c r="C36" s="106">
        <v>0</v>
      </c>
      <c r="D36" s="25"/>
      <c r="E36" s="106">
        <v>0</v>
      </c>
      <c r="F36" s="25"/>
      <c r="G36" s="25">
        <f>SUM(C36:F36)</f>
        <v>0</v>
      </c>
    </row>
    <row r="37" spans="1:9" x14ac:dyDescent="0.4">
      <c r="A37" s="22">
        <f t="shared" si="1"/>
        <v>28</v>
      </c>
      <c r="B37" s="23" t="s">
        <v>189</v>
      </c>
      <c r="C37" s="106"/>
      <c r="D37" s="25"/>
      <c r="E37" s="106"/>
      <c r="F37" s="25"/>
      <c r="G37" s="25">
        <f>SUM(C37:F37)</f>
        <v>0</v>
      </c>
    </row>
    <row r="38" spans="1:9" x14ac:dyDescent="0.4">
      <c r="A38" s="22">
        <f t="shared" si="1"/>
        <v>29</v>
      </c>
      <c r="B38" s="23" t="s">
        <v>190</v>
      </c>
      <c r="C38" s="106"/>
      <c r="D38" s="25"/>
      <c r="E38" s="106"/>
      <c r="F38" s="25"/>
      <c r="G38" s="25">
        <f>SUM(C38:F38)</f>
        <v>0</v>
      </c>
      <c r="I38" s="106"/>
    </row>
    <row r="39" spans="1:9" ht="15" thickBot="1" x14ac:dyDescent="0.45">
      <c r="A39" s="22">
        <f t="shared" si="1"/>
        <v>30</v>
      </c>
      <c r="B39" s="23" t="s">
        <v>191</v>
      </c>
      <c r="C39" s="27">
        <f>+C36+C37-C38</f>
        <v>0</v>
      </c>
      <c r="D39" s="25"/>
      <c r="E39" s="27">
        <f>+E36+E37-E38</f>
        <v>0</v>
      </c>
      <c r="F39" s="25"/>
      <c r="G39" s="27">
        <f>+G36+G37-G38</f>
        <v>0</v>
      </c>
    </row>
    <row r="40" spans="1:9" ht="15" thickTop="1" x14ac:dyDescent="0.4">
      <c r="A40" s="22">
        <f t="shared" si="1"/>
        <v>31</v>
      </c>
      <c r="C40" s="25"/>
      <c r="D40" s="25"/>
      <c r="E40" s="25"/>
      <c r="F40" s="25"/>
      <c r="G40" s="25"/>
    </row>
    <row r="41" spans="1:9" x14ac:dyDescent="0.4">
      <c r="A41" s="22">
        <f t="shared" si="1"/>
        <v>32</v>
      </c>
      <c r="C41" s="56" t="s">
        <v>771</v>
      </c>
      <c r="D41" s="25"/>
      <c r="E41" s="56" t="s">
        <v>771</v>
      </c>
      <c r="F41" s="25"/>
      <c r="G41" s="56" t="s">
        <v>771</v>
      </c>
    </row>
    <row r="42" spans="1:9" x14ac:dyDescent="0.4">
      <c r="A42" s="22">
        <f t="shared" si="1"/>
        <v>33</v>
      </c>
      <c r="B42" s="23" t="s">
        <v>188</v>
      </c>
      <c r="C42" s="106">
        <v>33556173.560000002</v>
      </c>
      <c r="D42" s="25"/>
      <c r="E42" s="106">
        <v>17796674.969999999</v>
      </c>
      <c r="F42" s="25"/>
      <c r="G42" s="25">
        <f>SUM(C42:F42)</f>
        <v>51352848.530000001</v>
      </c>
    </row>
    <row r="43" spans="1:9" x14ac:dyDescent="0.4">
      <c r="A43" s="22">
        <f t="shared" si="1"/>
        <v>34</v>
      </c>
      <c r="B43" s="23" t="s">
        <v>189</v>
      </c>
      <c r="C43" s="106">
        <v>9000000</v>
      </c>
      <c r="D43" s="25"/>
      <c r="E43" s="106">
        <v>12457736.1</v>
      </c>
      <c r="F43" s="25"/>
      <c r="G43" s="25">
        <f>SUM(C43:F43)</f>
        <v>21457736.100000001</v>
      </c>
    </row>
    <row r="44" spans="1:9" x14ac:dyDescent="0.4">
      <c r="A44" s="22">
        <f t="shared" si="1"/>
        <v>35</v>
      </c>
      <c r="B44" s="23" t="s">
        <v>190</v>
      </c>
      <c r="C44" s="106">
        <v>1008260.4</v>
      </c>
      <c r="D44" s="25"/>
      <c r="E44" s="106">
        <v>9028371.6400000006</v>
      </c>
      <c r="F44" s="25"/>
      <c r="G44" s="25">
        <f>SUM(C44:F44)</f>
        <v>10036632.040000001</v>
      </c>
      <c r="I44" s="106"/>
    </row>
    <row r="45" spans="1:9" ht="15" thickBot="1" x14ac:dyDescent="0.45">
      <c r="A45" s="22">
        <f t="shared" si="1"/>
        <v>36</v>
      </c>
      <c r="B45" s="23" t="s">
        <v>191</v>
      </c>
      <c r="C45" s="27">
        <f>+C42+C43-C44</f>
        <v>41547913.160000004</v>
      </c>
      <c r="D45" s="25"/>
      <c r="E45" s="27">
        <f>+E42+E43-E44</f>
        <v>21226039.43</v>
      </c>
      <c r="F45" s="25"/>
      <c r="G45" s="27">
        <f>+G42+G43-G44</f>
        <v>62773952.589999996</v>
      </c>
    </row>
    <row r="46" spans="1:9" ht="15" thickTop="1" x14ac:dyDescent="0.4">
      <c r="A46" s="22"/>
      <c r="C46" s="25"/>
      <c r="D46" s="25"/>
      <c r="E46" s="25"/>
      <c r="F46" s="25"/>
      <c r="G46" s="25"/>
    </row>
    <row r="47" spans="1:9" x14ac:dyDescent="0.4">
      <c r="A47" s="22"/>
    </row>
    <row r="48" spans="1:9" x14ac:dyDescent="0.4">
      <c r="A48" s="22"/>
    </row>
    <row r="49" spans="1:7" x14ac:dyDescent="0.4">
      <c r="A49" s="22"/>
    </row>
    <row r="50" spans="1:7" x14ac:dyDescent="0.4">
      <c r="A50" s="22"/>
    </row>
    <row r="51" spans="1:7" x14ac:dyDescent="0.4">
      <c r="A51" s="22"/>
    </row>
    <row r="52" spans="1:7" x14ac:dyDescent="0.4">
      <c r="A52" s="22"/>
    </row>
    <row r="53" spans="1:7" x14ac:dyDescent="0.4">
      <c r="A53" s="22"/>
    </row>
    <row r="54" spans="1:7" x14ac:dyDescent="0.4">
      <c r="A54" s="22"/>
    </row>
    <row r="55" spans="1:7" x14ac:dyDescent="0.4">
      <c r="A55" s="22"/>
    </row>
    <row r="56" spans="1:7" x14ac:dyDescent="0.4">
      <c r="A56" s="22"/>
    </row>
    <row r="58" spans="1:7" x14ac:dyDescent="0.4">
      <c r="C58" s="29"/>
      <c r="D58" s="29"/>
      <c r="E58" s="29"/>
      <c r="F58" s="29"/>
      <c r="G58" s="29"/>
    </row>
    <row r="59" spans="1:7" x14ac:dyDescent="0.4">
      <c r="C59" s="29"/>
      <c r="D59" s="29"/>
      <c r="E59" s="29"/>
      <c r="F59" s="29"/>
      <c r="G59" s="29"/>
    </row>
    <row r="60" spans="1:7" x14ac:dyDescent="0.4">
      <c r="C60" s="29"/>
      <c r="D60" s="29"/>
      <c r="E60" s="29"/>
      <c r="F60" s="29"/>
      <c r="G60" s="29"/>
    </row>
    <row r="61" spans="1:7" x14ac:dyDescent="0.4">
      <c r="C61" s="29"/>
      <c r="D61" s="29"/>
      <c r="E61" s="29"/>
      <c r="F61" s="29"/>
      <c r="G61" s="29"/>
    </row>
    <row r="62" spans="1:7" x14ac:dyDescent="0.4">
      <c r="C62" s="29"/>
      <c r="D62" s="29"/>
      <c r="E62" s="29"/>
      <c r="F62" s="29"/>
      <c r="G62" s="29"/>
    </row>
    <row r="63" spans="1:7" x14ac:dyDescent="0.4">
      <c r="C63" s="29"/>
      <c r="D63" s="29"/>
      <c r="E63" s="29"/>
      <c r="F63" s="29"/>
      <c r="G63" s="29"/>
    </row>
    <row r="64" spans="1:7" x14ac:dyDescent="0.4">
      <c r="C64" s="29"/>
      <c r="D64" s="29"/>
      <c r="E64" s="29"/>
      <c r="F64" s="29"/>
      <c r="G64" s="29"/>
    </row>
    <row r="65" spans="3:7" x14ac:dyDescent="0.4">
      <c r="C65" s="29"/>
      <c r="D65" s="29"/>
      <c r="E65" s="29"/>
      <c r="F65" s="29"/>
      <c r="G65" s="29"/>
    </row>
    <row r="66" spans="3:7" x14ac:dyDescent="0.4">
      <c r="C66" s="29"/>
      <c r="D66" s="29"/>
      <c r="E66" s="29"/>
      <c r="F66" s="29"/>
      <c r="G66" s="29"/>
    </row>
    <row r="67" spans="3:7" x14ac:dyDescent="0.4">
      <c r="C67" s="29"/>
      <c r="D67" s="29"/>
      <c r="E67" s="29"/>
      <c r="F67" s="29"/>
      <c r="G67" s="29"/>
    </row>
    <row r="68" spans="3:7" x14ac:dyDescent="0.4">
      <c r="C68" s="29"/>
      <c r="D68" s="29"/>
      <c r="E68" s="29"/>
      <c r="F68" s="29"/>
      <c r="G68" s="29"/>
    </row>
    <row r="69" spans="3:7" x14ac:dyDescent="0.4">
      <c r="C69" s="29"/>
      <c r="D69" s="29"/>
      <c r="E69" s="29"/>
      <c r="F69" s="29"/>
      <c r="G69" s="29"/>
    </row>
    <row r="70" spans="3:7" x14ac:dyDescent="0.4">
      <c r="C70" s="29"/>
      <c r="D70" s="29"/>
      <c r="E70" s="29"/>
      <c r="F70" s="29"/>
      <c r="G70" s="29"/>
    </row>
    <row r="71" spans="3:7" x14ac:dyDescent="0.4">
      <c r="C71" s="29"/>
      <c r="D71" s="29"/>
      <c r="E71" s="29"/>
      <c r="F71" s="29"/>
      <c r="G71" s="29"/>
    </row>
    <row r="72" spans="3:7" x14ac:dyDescent="0.4">
      <c r="C72" s="29"/>
      <c r="D72" s="29"/>
      <c r="E72" s="29"/>
      <c r="F72" s="29"/>
      <c r="G72" s="29"/>
    </row>
    <row r="73" spans="3:7" x14ac:dyDescent="0.4">
      <c r="C73" s="29"/>
      <c r="D73" s="29"/>
      <c r="E73" s="29"/>
      <c r="F73" s="29"/>
      <c r="G73" s="29"/>
    </row>
  </sheetData>
  <mergeCells count="3">
    <mergeCell ref="A1:G1"/>
    <mergeCell ref="A2:G2"/>
    <mergeCell ref="A3:G3"/>
  </mergeCells>
  <printOptions horizontalCentered="1"/>
  <pageMargins left="1.25" right="0.5" top="1" bottom="1" header="0.5" footer="0.5"/>
  <pageSetup scale="71" orientation="landscape" horizontalDpi="4294967292" verticalDpi="4294967292" r:id="rId1"/>
  <headerFooter alignWithMargins="0">
    <oddHeader>&amp;RSchedule F-1.0</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S39"/>
  <sheetViews>
    <sheetView workbookViewId="0">
      <pane xSplit="1" ySplit="17" topLeftCell="B18" activePane="bottomRight" state="frozen"/>
      <selection pane="topRight" activeCell="B1" sqref="B1"/>
      <selection pane="bottomLeft" activeCell="A18" sqref="A18"/>
      <selection pane="bottomRight" activeCell="B18" sqref="B18"/>
    </sheetView>
  </sheetViews>
  <sheetFormatPr defaultRowHeight="14.6" x14ac:dyDescent="0.4"/>
  <cols>
    <col min="1" max="1" width="19" customWidth="1"/>
    <col min="2" max="2" width="8.3828125" customWidth="1"/>
    <col min="3" max="3" width="13.23046875" bestFit="1" customWidth="1"/>
    <col min="4" max="4" width="3.3828125" customWidth="1"/>
    <col min="5" max="5" width="11.53515625" bestFit="1" customWidth="1"/>
    <col min="6" max="7" width="13.23046875" bestFit="1" customWidth="1"/>
    <col min="8" max="8" width="2.53515625" customWidth="1"/>
    <col min="12" max="12" width="2.53515625" customWidth="1"/>
    <col min="13" max="13" width="11.53515625" bestFit="1" customWidth="1"/>
    <col min="14" max="14" width="15" customWidth="1"/>
    <col min="15" max="15" width="2.3828125" customWidth="1"/>
    <col min="17" max="17" width="12" customWidth="1"/>
  </cols>
  <sheetData>
    <row r="1" spans="1:19" x14ac:dyDescent="0.4">
      <c r="A1" s="211" t="s">
        <v>27</v>
      </c>
      <c r="B1" s="211"/>
      <c r="C1" s="211"/>
      <c r="D1" s="211"/>
      <c r="E1" s="211"/>
      <c r="F1" s="211"/>
      <c r="G1" s="211"/>
      <c r="H1" s="211"/>
      <c r="I1" s="211"/>
      <c r="J1" s="211"/>
      <c r="K1" s="211"/>
      <c r="L1" s="211"/>
      <c r="M1" s="211"/>
      <c r="N1" s="211"/>
      <c r="O1" s="211"/>
      <c r="P1" s="211"/>
      <c r="Q1" s="211"/>
    </row>
    <row r="2" spans="1:19" x14ac:dyDescent="0.4">
      <c r="A2" s="211" t="s">
        <v>199</v>
      </c>
      <c r="B2" s="211"/>
      <c r="C2" s="211"/>
      <c r="D2" s="211"/>
      <c r="E2" s="211"/>
      <c r="F2" s="211"/>
      <c r="G2" s="211"/>
      <c r="H2" s="211"/>
      <c r="I2" s="211"/>
      <c r="J2" s="211"/>
      <c r="K2" s="211"/>
      <c r="L2" s="211"/>
      <c r="M2" s="211"/>
      <c r="N2" s="211"/>
      <c r="O2" s="211"/>
      <c r="P2" s="211"/>
      <c r="Q2" s="211"/>
    </row>
    <row r="3" spans="1:19" x14ac:dyDescent="0.4">
      <c r="A3" s="6"/>
    </row>
    <row r="4" spans="1:19" x14ac:dyDescent="0.4">
      <c r="A4" s="6" t="s">
        <v>240</v>
      </c>
      <c r="S4" t="s">
        <v>844</v>
      </c>
    </row>
    <row r="5" spans="1:19" x14ac:dyDescent="0.4">
      <c r="A5" s="6"/>
    </row>
    <row r="6" spans="1:19" x14ac:dyDescent="0.4">
      <c r="B6" t="s">
        <v>200</v>
      </c>
    </row>
    <row r="7" spans="1:19" x14ac:dyDescent="0.4">
      <c r="B7" t="s">
        <v>201</v>
      </c>
    </row>
    <row r="8" spans="1:19" x14ac:dyDescent="0.4">
      <c r="B8" t="s">
        <v>202</v>
      </c>
    </row>
    <row r="9" spans="1:19" x14ac:dyDescent="0.4">
      <c r="B9" t="s">
        <v>203</v>
      </c>
    </row>
    <row r="10" spans="1:19" x14ac:dyDescent="0.4">
      <c r="B10" t="s">
        <v>779</v>
      </c>
    </row>
    <row r="12" spans="1:19" x14ac:dyDescent="0.4">
      <c r="A12" t="s">
        <v>249</v>
      </c>
    </row>
    <row r="14" spans="1:19" x14ac:dyDescent="0.4">
      <c r="P14" t="s">
        <v>204</v>
      </c>
    </row>
    <row r="15" spans="1:19" x14ac:dyDescent="0.4">
      <c r="E15" t="s">
        <v>205</v>
      </c>
      <c r="I15" t="s">
        <v>206</v>
      </c>
      <c r="M15" t="s">
        <v>207</v>
      </c>
      <c r="P15" t="s">
        <v>208</v>
      </c>
    </row>
    <row r="16" spans="1:19" x14ac:dyDescent="0.4">
      <c r="B16" t="s">
        <v>34</v>
      </c>
      <c r="C16" t="s">
        <v>209</v>
      </c>
      <c r="E16" t="s">
        <v>33</v>
      </c>
      <c r="F16" t="s">
        <v>35</v>
      </c>
      <c r="G16" t="s">
        <v>142</v>
      </c>
      <c r="I16" t="s">
        <v>33</v>
      </c>
      <c r="J16" t="s">
        <v>35</v>
      </c>
      <c r="K16" t="s">
        <v>142</v>
      </c>
      <c r="M16" t="s">
        <v>33</v>
      </c>
      <c r="N16" t="s">
        <v>35</v>
      </c>
      <c r="P16" t="s">
        <v>33</v>
      </c>
      <c r="Q16" t="s">
        <v>35</v>
      </c>
    </row>
    <row r="17" spans="1:17" x14ac:dyDescent="0.4">
      <c r="C17" s="2" t="s">
        <v>101</v>
      </c>
      <c r="E17" s="2" t="s">
        <v>101</v>
      </c>
      <c r="F17" s="2" t="s">
        <v>101</v>
      </c>
      <c r="G17" s="2" t="s">
        <v>101</v>
      </c>
      <c r="I17" s="2" t="s">
        <v>101</v>
      </c>
      <c r="J17" s="2" t="s">
        <v>101</v>
      </c>
      <c r="K17" s="2" t="s">
        <v>101</v>
      </c>
      <c r="M17" s="2" t="s">
        <v>101</v>
      </c>
      <c r="N17" s="2" t="s">
        <v>101</v>
      </c>
      <c r="P17" s="2" t="s">
        <v>101</v>
      </c>
      <c r="Q17" s="2" t="s">
        <v>101</v>
      </c>
    </row>
    <row r="18" spans="1:17" x14ac:dyDescent="0.4">
      <c r="A18" t="s">
        <v>210</v>
      </c>
      <c r="B18" t="s">
        <v>211</v>
      </c>
      <c r="C18" s="9">
        <v>241001.57000000004</v>
      </c>
      <c r="D18" s="8"/>
      <c r="E18" s="9">
        <v>6436.98</v>
      </c>
      <c r="F18" s="9">
        <v>181922.27000000002</v>
      </c>
      <c r="G18" s="9">
        <v>52642.32</v>
      </c>
      <c r="H18" s="11"/>
      <c r="I18" s="10">
        <v>2.6709286582655867E-2</v>
      </c>
      <c r="J18" s="10">
        <v>0.75485927332340608</v>
      </c>
      <c r="K18" s="10">
        <v>0.21843144009393795</v>
      </c>
      <c r="L18" s="11"/>
      <c r="M18" s="9">
        <v>8235.9761257203972</v>
      </c>
      <c r="N18" s="9">
        <v>232765.59387427961</v>
      </c>
      <c r="O18" s="11"/>
      <c r="P18" s="10">
        <v>3.4173952168529011E-2</v>
      </c>
      <c r="Q18" s="10">
        <v>0.96582604783147086</v>
      </c>
    </row>
    <row r="19" spans="1:17" x14ac:dyDescent="0.4">
      <c r="A19" t="s">
        <v>212</v>
      </c>
      <c r="B19" t="s">
        <v>211</v>
      </c>
      <c r="C19" s="9">
        <v>104771.63000000002</v>
      </c>
      <c r="D19" s="8"/>
      <c r="E19" s="9">
        <v>3960</v>
      </c>
      <c r="F19" s="9">
        <v>79258.710000000021</v>
      </c>
      <c r="G19" s="9">
        <v>21552.92</v>
      </c>
      <c r="H19" s="11"/>
      <c r="I19" s="10">
        <v>3.7796491282993297E-2</v>
      </c>
      <c r="J19" s="10">
        <v>0.75649018727684203</v>
      </c>
      <c r="K19" s="10">
        <v>0.2057133214401646</v>
      </c>
      <c r="L19" s="11"/>
      <c r="M19" s="9">
        <v>4985.6054581956387</v>
      </c>
      <c r="N19" s="9">
        <v>99786.024541804378</v>
      </c>
      <c r="O19" s="11"/>
      <c r="P19" s="10">
        <v>4.7585452838670522E-2</v>
      </c>
      <c r="Q19" s="10">
        <v>0.95241454716132945</v>
      </c>
    </row>
    <row r="20" spans="1:17" x14ac:dyDescent="0.4">
      <c r="A20" t="s">
        <v>213</v>
      </c>
      <c r="B20" t="s">
        <v>211</v>
      </c>
      <c r="C20" s="9">
        <v>147514.32</v>
      </c>
      <c r="D20" s="8"/>
      <c r="E20" s="9">
        <v>9232.18</v>
      </c>
      <c r="F20" s="9">
        <v>112288.89</v>
      </c>
      <c r="G20" s="9">
        <v>25993.25</v>
      </c>
      <c r="H20" s="11"/>
      <c r="I20" s="10">
        <v>6.2584974801090501E-2</v>
      </c>
      <c r="J20" s="10">
        <v>0.76120670860971329</v>
      </c>
      <c r="K20" s="10">
        <v>0.17620831658919622</v>
      </c>
      <c r="L20" s="11"/>
      <c r="M20" s="9">
        <v>11206.935182660916</v>
      </c>
      <c r="N20" s="9">
        <v>136307.38481733907</v>
      </c>
      <c r="O20" s="11"/>
      <c r="P20" s="10">
        <v>7.5971845870020732E-2</v>
      </c>
      <c r="Q20" s="10">
        <v>0.92402815412997918</v>
      </c>
    </row>
    <row r="21" spans="1:17" x14ac:dyDescent="0.4">
      <c r="A21" t="s">
        <v>214</v>
      </c>
      <c r="B21" t="s">
        <v>215</v>
      </c>
      <c r="C21" s="9">
        <v>415374.57999999984</v>
      </c>
      <c r="D21" s="8"/>
      <c r="E21" s="9">
        <v>29137.25</v>
      </c>
      <c r="F21" s="9">
        <v>184395.63000000006</v>
      </c>
      <c r="G21" s="9">
        <v>201841.7</v>
      </c>
      <c r="H21" s="11"/>
      <c r="I21" s="10">
        <v>7.0146926179257316E-2</v>
      </c>
      <c r="J21" s="10">
        <v>0.44392613048203416</v>
      </c>
      <c r="K21" s="10">
        <v>0.48592694333870912</v>
      </c>
      <c r="L21" s="11"/>
      <c r="M21" s="9">
        <v>56679.200791489347</v>
      </c>
      <c r="N21" s="9">
        <v>358695.37920851074</v>
      </c>
      <c r="O21" s="11"/>
      <c r="P21" s="10">
        <v>0.13645322444018931</v>
      </c>
      <c r="Q21" s="10">
        <v>0.8635467755598113</v>
      </c>
    </row>
    <row r="22" spans="1:17" x14ac:dyDescent="0.4">
      <c r="A22" t="s">
        <v>216</v>
      </c>
      <c r="B22" t="s">
        <v>211</v>
      </c>
      <c r="C22" s="9">
        <v>534034.78999999992</v>
      </c>
      <c r="D22" s="8"/>
      <c r="E22" s="9">
        <v>50473.495999999999</v>
      </c>
      <c r="F22" s="9">
        <v>383881.58399999997</v>
      </c>
      <c r="G22" s="9">
        <v>99679.71</v>
      </c>
      <c r="H22" s="11"/>
      <c r="I22" s="10">
        <v>9.4513497894022983E-2</v>
      </c>
      <c r="J22" s="10">
        <v>0.71883253898121513</v>
      </c>
      <c r="K22" s="10">
        <v>0.18665396312476201</v>
      </c>
      <c r="L22" s="11"/>
      <c r="M22" s="9">
        <v>62056.607780265491</v>
      </c>
      <c r="N22" s="9">
        <v>471978.18221973447</v>
      </c>
      <c r="O22" s="11"/>
      <c r="P22" s="10">
        <v>0.11620330536942265</v>
      </c>
      <c r="Q22" s="10">
        <v>0.88379669463057742</v>
      </c>
    </row>
    <row r="23" spans="1:17" x14ac:dyDescent="0.4">
      <c r="A23" t="s">
        <v>217</v>
      </c>
      <c r="B23" t="s">
        <v>215</v>
      </c>
      <c r="C23" s="9">
        <v>4572.8500000000004</v>
      </c>
      <c r="D23" s="8"/>
      <c r="E23" s="9">
        <v>0</v>
      </c>
      <c r="F23" s="9">
        <v>2541.4</v>
      </c>
      <c r="G23" s="9">
        <v>2031.45</v>
      </c>
      <c r="H23" s="11"/>
      <c r="I23" s="10">
        <v>0</v>
      </c>
      <c r="J23" s="10">
        <v>0.55575844385886264</v>
      </c>
      <c r="K23" s="10">
        <v>0.44424155614113736</v>
      </c>
      <c r="L23" s="11"/>
      <c r="M23" s="9">
        <v>0</v>
      </c>
      <c r="N23" s="9">
        <v>4572.8500000000004</v>
      </c>
      <c r="O23" s="11"/>
      <c r="P23" s="10">
        <v>0</v>
      </c>
      <c r="Q23" s="10">
        <v>1</v>
      </c>
    </row>
    <row r="24" spans="1:17" x14ac:dyDescent="0.4">
      <c r="A24" t="s">
        <v>218</v>
      </c>
      <c r="B24" t="s">
        <v>215</v>
      </c>
      <c r="C24" s="9">
        <v>841841.37</v>
      </c>
      <c r="D24" s="8"/>
      <c r="E24" s="9">
        <v>95450.47</v>
      </c>
      <c r="F24" s="9">
        <v>574401.28000000003</v>
      </c>
      <c r="G24" s="9">
        <v>171989.62</v>
      </c>
      <c r="H24" s="11"/>
      <c r="I24" s="10">
        <v>0.11338296429884409</v>
      </c>
      <c r="J24" s="10">
        <v>0.68231533929010879</v>
      </c>
      <c r="K24" s="10">
        <v>0.20430169641104712</v>
      </c>
      <c r="L24" s="11"/>
      <c r="M24" s="9">
        <v>119958.11675037633</v>
      </c>
      <c r="N24" s="9">
        <v>721883.2532496237</v>
      </c>
      <c r="O24" s="11"/>
      <c r="P24" s="10">
        <v>0.14249491771873402</v>
      </c>
      <c r="Q24" s="10">
        <v>0.85750508228126598</v>
      </c>
    </row>
    <row r="25" spans="1:17" x14ac:dyDescent="0.4">
      <c r="A25" t="s">
        <v>219</v>
      </c>
      <c r="B25" t="s">
        <v>215</v>
      </c>
      <c r="C25" s="9">
        <v>387838.85000000003</v>
      </c>
      <c r="D25" s="8"/>
      <c r="E25" s="9">
        <v>35008.47</v>
      </c>
      <c r="F25" s="9">
        <v>237406.5</v>
      </c>
      <c r="G25" s="9">
        <v>115423.88</v>
      </c>
      <c r="H25" s="11"/>
      <c r="I25" s="10">
        <v>9.0265505892460227E-2</v>
      </c>
      <c r="J25" s="10">
        <v>0.61212666033843688</v>
      </c>
      <c r="K25" s="10">
        <v>0.29760783376910277</v>
      </c>
      <c r="L25" s="11"/>
      <c r="M25" s="9">
        <v>49841.771709754059</v>
      </c>
      <c r="N25" s="9">
        <v>337997.07829024596</v>
      </c>
      <c r="O25" s="11"/>
      <c r="P25" s="10">
        <v>0.12851154986086116</v>
      </c>
      <c r="Q25" s="10">
        <v>0.87148845013913878</v>
      </c>
    </row>
    <row r="26" spans="1:17" x14ac:dyDescent="0.4">
      <c r="A26" t="s">
        <v>220</v>
      </c>
      <c r="B26" t="s">
        <v>215</v>
      </c>
      <c r="C26" s="9">
        <v>224587.79999999996</v>
      </c>
      <c r="D26" s="8"/>
      <c r="E26" s="9">
        <v>57897.85</v>
      </c>
      <c r="F26" s="9">
        <v>141773.96</v>
      </c>
      <c r="G26" s="9">
        <v>24915.989999999998</v>
      </c>
      <c r="H26" s="11"/>
      <c r="I26" s="10">
        <v>0.2577960601599909</v>
      </c>
      <c r="J26" s="10">
        <v>0.63126296263643888</v>
      </c>
      <c r="K26" s="10">
        <v>0.11094097720357028</v>
      </c>
      <c r="L26" s="11"/>
      <c r="M26" s="9">
        <v>65122.616739088007</v>
      </c>
      <c r="N26" s="9">
        <v>159465.18326091199</v>
      </c>
      <c r="O26" s="11"/>
      <c r="P26" s="10">
        <v>0.28996506817862777</v>
      </c>
      <c r="Q26" s="10">
        <v>0.71003493182137234</v>
      </c>
    </row>
    <row r="27" spans="1:17" x14ac:dyDescent="0.4">
      <c r="A27" t="s">
        <v>221</v>
      </c>
      <c r="B27" t="s">
        <v>215</v>
      </c>
      <c r="C27" s="9">
        <v>63935.15</v>
      </c>
      <c r="D27" s="8"/>
      <c r="E27" s="9">
        <v>2832.21</v>
      </c>
      <c r="F27" s="9">
        <v>45031.72</v>
      </c>
      <c r="G27" s="9">
        <v>16071.22</v>
      </c>
      <c r="H27" s="11"/>
      <c r="I27" s="10">
        <v>4.4298167752793258E-2</v>
      </c>
      <c r="J27" s="10">
        <v>0.70433431375385835</v>
      </c>
      <c r="K27" s="10">
        <v>0.25136751849334832</v>
      </c>
      <c r="L27" s="11"/>
      <c r="M27" s="9">
        <v>3783.1780879986245</v>
      </c>
      <c r="N27" s="9">
        <v>60151.971912001376</v>
      </c>
      <c r="O27" s="11"/>
      <c r="P27" s="10">
        <v>5.9172115620259348E-2</v>
      </c>
      <c r="Q27" s="10">
        <v>0.94082788437974063</v>
      </c>
    </row>
    <row r="28" spans="1:17" x14ac:dyDescent="0.4">
      <c r="A28" t="s">
        <v>222</v>
      </c>
      <c r="B28" t="s">
        <v>215</v>
      </c>
      <c r="C28" s="9">
        <v>142798.63</v>
      </c>
      <c r="D28" s="8"/>
      <c r="E28" s="9">
        <v>3262.8799999999997</v>
      </c>
      <c r="F28" s="9">
        <v>130813.33000000002</v>
      </c>
      <c r="G28" s="9">
        <v>8722.42</v>
      </c>
      <c r="H28" s="11"/>
      <c r="I28" s="10">
        <v>2.2849518934460362E-2</v>
      </c>
      <c r="J28" s="10">
        <v>0.91606852250613335</v>
      </c>
      <c r="K28" s="10">
        <v>6.1081958559406346E-2</v>
      </c>
      <c r="L28" s="11"/>
      <c r="M28" s="9">
        <v>3475.1489011689691</v>
      </c>
      <c r="N28" s="9">
        <v>139323.48109883105</v>
      </c>
      <c r="O28" s="11"/>
      <c r="P28" s="10">
        <v>2.4336010094557412E-2</v>
      </c>
      <c r="Q28" s="10">
        <v>0.97566398990544267</v>
      </c>
    </row>
    <row r="29" spans="1:17" x14ac:dyDescent="0.4">
      <c r="A29" t="s">
        <v>223</v>
      </c>
      <c r="B29" t="s">
        <v>215</v>
      </c>
      <c r="C29" s="9">
        <v>227512</v>
      </c>
      <c r="D29" s="8"/>
      <c r="E29" s="9">
        <v>13400</v>
      </c>
      <c r="F29" s="9">
        <v>149190</v>
      </c>
      <c r="G29" s="9">
        <v>64922</v>
      </c>
      <c r="H29" s="11"/>
      <c r="I29" s="10">
        <v>5.8897992193818346E-2</v>
      </c>
      <c r="J29" s="10">
        <v>0.65574563099968353</v>
      </c>
      <c r="K29" s="10">
        <v>0.28535637680649811</v>
      </c>
      <c r="L29" s="11"/>
      <c r="M29" s="9">
        <v>18750.60458822806</v>
      </c>
      <c r="N29" s="9">
        <v>208761.39541177195</v>
      </c>
      <c r="O29" s="11"/>
      <c r="P29" s="10">
        <v>8.2415892736330654E-2</v>
      </c>
      <c r="Q29" s="10">
        <v>0.91758410726366946</v>
      </c>
    </row>
    <row r="30" spans="1:17" x14ac:dyDescent="0.4">
      <c r="A30" t="s">
        <v>224</v>
      </c>
      <c r="B30" t="s">
        <v>215</v>
      </c>
      <c r="C30" s="9">
        <v>448782.1399999999</v>
      </c>
      <c r="D30" s="8"/>
      <c r="E30" s="9">
        <v>14097.5</v>
      </c>
      <c r="F30" s="9">
        <v>371410.41499999998</v>
      </c>
      <c r="G30" s="9">
        <v>63274.224999999999</v>
      </c>
      <c r="H30" s="11"/>
      <c r="I30" s="10">
        <v>3.1412791961819168E-2</v>
      </c>
      <c r="J30" s="10">
        <v>0.82759624747990213</v>
      </c>
      <c r="K30" s="10">
        <v>0.14099096055827892</v>
      </c>
      <c r="L30" s="11"/>
      <c r="M30" s="9">
        <v>16411.352328913923</v>
      </c>
      <c r="N30" s="9">
        <v>432370.78767108603</v>
      </c>
      <c r="O30" s="11"/>
      <c r="P30" s="10">
        <v>3.6568639582925305E-2</v>
      </c>
      <c r="Q30" s="10">
        <v>0.96343136041707478</v>
      </c>
    </row>
    <row r="31" spans="1:17" x14ac:dyDescent="0.4">
      <c r="A31" t="s">
        <v>225</v>
      </c>
      <c r="B31" t="s">
        <v>215</v>
      </c>
      <c r="C31" s="9">
        <v>394385.57</v>
      </c>
      <c r="D31" s="8"/>
      <c r="E31" s="9">
        <v>15360</v>
      </c>
      <c r="F31" s="9">
        <v>283511.56</v>
      </c>
      <c r="G31" s="9">
        <v>95514.01</v>
      </c>
      <c r="H31" s="11"/>
      <c r="I31" s="10">
        <v>3.8946658215715142E-2</v>
      </c>
      <c r="J31" s="10">
        <v>0.71886899918777447</v>
      </c>
      <c r="K31" s="10">
        <v>0.24218434259651028</v>
      </c>
      <c r="L31" s="11"/>
      <c r="M31" s="9">
        <v>20268.781530099419</v>
      </c>
      <c r="N31" s="9">
        <v>374116.78846990061</v>
      </c>
      <c r="O31" s="11"/>
      <c r="P31" s="10">
        <v>5.1393314238397256E-2</v>
      </c>
      <c r="Q31" s="10">
        <v>0.94860668576160279</v>
      </c>
    </row>
    <row r="32" spans="1:17" x14ac:dyDescent="0.4">
      <c r="A32" t="s">
        <v>226</v>
      </c>
      <c r="B32" t="s">
        <v>215</v>
      </c>
      <c r="C32" s="9">
        <v>348794.58999999997</v>
      </c>
      <c r="D32" s="8"/>
      <c r="E32" s="9">
        <v>14170</v>
      </c>
      <c r="F32" s="9">
        <v>264060.13500000001</v>
      </c>
      <c r="G32" s="9">
        <v>70564.455000000002</v>
      </c>
      <c r="H32" s="11"/>
      <c r="I32" s="10">
        <v>4.0625630116568036E-2</v>
      </c>
      <c r="J32" s="10">
        <v>0.75706488165427122</v>
      </c>
      <c r="K32" s="10">
        <v>0.20230948822916092</v>
      </c>
      <c r="L32" s="11"/>
      <c r="M32" s="9">
        <v>17763.781555509795</v>
      </c>
      <c r="N32" s="9">
        <v>331030.80844449019</v>
      </c>
      <c r="O32" s="11"/>
      <c r="P32" s="10">
        <v>5.0929062734344006E-2</v>
      </c>
      <c r="Q32" s="10">
        <v>0.94907093726565606</v>
      </c>
    </row>
    <row r="33" spans="1:17" x14ac:dyDescent="0.4">
      <c r="A33" t="s">
        <v>227</v>
      </c>
      <c r="B33" t="s">
        <v>215</v>
      </c>
      <c r="C33" s="9">
        <v>409455.4200000001</v>
      </c>
      <c r="D33" s="8"/>
      <c r="E33" s="9">
        <v>13747.970000000001</v>
      </c>
      <c r="F33" s="9">
        <v>312971.565</v>
      </c>
      <c r="G33" s="9">
        <v>82735.884999999995</v>
      </c>
      <c r="H33" s="11"/>
      <c r="I33" s="10">
        <v>3.3576231571192779E-2</v>
      </c>
      <c r="J33" s="10">
        <v>0.76436053771128476</v>
      </c>
      <c r="K33" s="10">
        <v>0.20206323071752225</v>
      </c>
      <c r="L33" s="11"/>
      <c r="M33" s="9">
        <v>17229.397778426075</v>
      </c>
      <c r="N33" s="9">
        <v>392226.02222157392</v>
      </c>
      <c r="O33" s="11"/>
      <c r="P33" s="10">
        <v>4.2078812336703394E-2</v>
      </c>
      <c r="Q33" s="10">
        <v>0.95792118766329637</v>
      </c>
    </row>
    <row r="34" spans="1:17" x14ac:dyDescent="0.4">
      <c r="A34" t="s">
        <v>228</v>
      </c>
      <c r="B34" t="s">
        <v>215</v>
      </c>
      <c r="C34" s="9">
        <v>518449.9</v>
      </c>
      <c r="D34" s="8"/>
      <c r="E34" s="9">
        <v>8475</v>
      </c>
      <c r="F34" s="9">
        <v>419893.23000000004</v>
      </c>
      <c r="G34" s="9">
        <v>90081.669999999984</v>
      </c>
      <c r="H34" s="11"/>
      <c r="I34" s="10">
        <v>1.6346806123407488E-2</v>
      </c>
      <c r="J34" s="10">
        <v>0.80990126529101469</v>
      </c>
      <c r="K34" s="10">
        <v>0.17375192858557786</v>
      </c>
      <c r="L34" s="11"/>
      <c r="M34" s="9">
        <v>10257.210023488436</v>
      </c>
      <c r="N34" s="9">
        <v>508192.68997651158</v>
      </c>
      <c r="O34" s="11"/>
      <c r="P34" s="10">
        <v>1.9784380368264003E-2</v>
      </c>
      <c r="Q34" s="10">
        <v>0.98021561963173598</v>
      </c>
    </row>
    <row r="35" spans="1:17" x14ac:dyDescent="0.4">
      <c r="A35" t="s">
        <v>229</v>
      </c>
      <c r="B35" t="s">
        <v>215</v>
      </c>
      <c r="C35" s="9">
        <v>339088.46</v>
      </c>
      <c r="D35" s="8"/>
      <c r="E35" s="9">
        <v>15250</v>
      </c>
      <c r="F35" s="9">
        <v>235802.435</v>
      </c>
      <c r="G35" s="9">
        <v>88036.024999999994</v>
      </c>
      <c r="H35" s="11"/>
      <c r="I35" s="10">
        <v>4.4973515170643082E-2</v>
      </c>
      <c r="J35" s="10">
        <v>0.69540094345882486</v>
      </c>
      <c r="K35" s="10">
        <v>0.25962554137053201</v>
      </c>
      <c r="L35" s="11"/>
      <c r="M35" s="9">
        <v>20597.685160870875</v>
      </c>
      <c r="N35" s="9">
        <v>318490.77483912912</v>
      </c>
      <c r="O35" s="11"/>
      <c r="P35" s="10">
        <v>6.0744282364757776E-2</v>
      </c>
      <c r="Q35" s="10">
        <v>0.93925571763524218</v>
      </c>
    </row>
    <row r="36" spans="1:17" x14ac:dyDescent="0.4">
      <c r="A36" t="s">
        <v>230</v>
      </c>
      <c r="B36" t="s">
        <v>215</v>
      </c>
      <c r="C36" s="9">
        <v>352419.16</v>
      </c>
      <c r="D36" s="8"/>
      <c r="E36" s="9">
        <v>10726.8</v>
      </c>
      <c r="F36" s="9">
        <v>267828.59999999998</v>
      </c>
      <c r="G36" s="9">
        <v>73863.760000000009</v>
      </c>
      <c r="H36" s="11"/>
      <c r="I36" s="10">
        <v>3.0437618658418004E-2</v>
      </c>
      <c r="J36" s="10">
        <v>0.75997173365942983</v>
      </c>
      <c r="K36" s="10">
        <v>0.20959064768215216</v>
      </c>
      <c r="L36" s="11"/>
      <c r="M36" s="9">
        <v>13571.195695678489</v>
      </c>
      <c r="N36" s="9">
        <v>338847.9643043215</v>
      </c>
      <c r="O36" s="11"/>
      <c r="P36" s="10">
        <v>3.850867726850745E-2</v>
      </c>
      <c r="Q36" s="10">
        <v>0.96149132273149263</v>
      </c>
    </row>
    <row r="37" spans="1:17" x14ac:dyDescent="0.4">
      <c r="A37" t="s">
        <v>231</v>
      </c>
      <c r="B37" t="s">
        <v>215</v>
      </c>
      <c r="C37" s="9">
        <v>287113.28000000003</v>
      </c>
      <c r="D37" s="8"/>
      <c r="E37" s="9">
        <v>10479.41</v>
      </c>
      <c r="F37" s="9">
        <v>191758.58500000002</v>
      </c>
      <c r="G37" s="9">
        <v>84875.285000000003</v>
      </c>
      <c r="H37" s="11"/>
      <c r="I37" s="10">
        <v>3.6499217312414109E-2</v>
      </c>
      <c r="J37" s="10">
        <v>0.66788476311510214</v>
      </c>
      <c r="K37" s="10">
        <v>0.29561601957248373</v>
      </c>
      <c r="L37" s="11"/>
      <c r="M37" s="9">
        <v>14877.411030329884</v>
      </c>
      <c r="N37" s="9">
        <v>272235.86896967015</v>
      </c>
      <c r="O37" s="11"/>
      <c r="P37" s="10">
        <v>5.1817216641215212E-2</v>
      </c>
      <c r="Q37" s="10">
        <v>0.94818278335878481</v>
      </c>
    </row>
    <row r="38" spans="1:17" x14ac:dyDescent="0.4">
      <c r="A38" t="s">
        <v>232</v>
      </c>
      <c r="B38" t="s">
        <v>215</v>
      </c>
      <c r="C38" s="9">
        <v>612594.82999999996</v>
      </c>
      <c r="D38" s="8"/>
      <c r="E38" s="9">
        <v>92986.167320378241</v>
      </c>
      <c r="F38" s="9">
        <v>460643.7396120081</v>
      </c>
      <c r="G38" s="9">
        <v>58964.923067613548</v>
      </c>
      <c r="H38" s="11"/>
      <c r="I38" s="10">
        <v>0.15179064981723442</v>
      </c>
      <c r="J38" s="10">
        <v>0.75195499056367832</v>
      </c>
      <c r="K38" s="10">
        <v>9.625435961908714E-2</v>
      </c>
      <c r="L38" s="11"/>
      <c r="M38" s="9">
        <v>102889.75477788884</v>
      </c>
      <c r="N38" s="9">
        <v>509705.07522211107</v>
      </c>
      <c r="O38" s="11"/>
      <c r="P38" s="10">
        <v>0.16795726920824461</v>
      </c>
      <c r="Q38" s="10">
        <v>0.83204273079175528</v>
      </c>
    </row>
    <row r="39" spans="1:17" x14ac:dyDescent="0.4">
      <c r="A39" t="s">
        <v>233</v>
      </c>
      <c r="C39" s="9">
        <v>7046866.8900000006</v>
      </c>
      <c r="D39" s="8"/>
      <c r="E39" s="9">
        <v>502384.63332037826</v>
      </c>
      <c r="F39" s="9">
        <v>5030785.538612009</v>
      </c>
      <c r="G39" s="9">
        <v>1513696.7180676132</v>
      </c>
      <c r="H39" s="11"/>
      <c r="I39" s="10">
        <v>7.1291914713657686E-2</v>
      </c>
      <c r="J39" s="10">
        <v>0.71390386921470694</v>
      </c>
      <c r="K39" s="10">
        <v>0.21480421607163536</v>
      </c>
      <c r="L39" s="11"/>
      <c r="M39" s="9">
        <v>637962.33199615171</v>
      </c>
      <c r="N39" s="9">
        <v>6408904.5580038493</v>
      </c>
      <c r="O39" s="11"/>
      <c r="P39" s="10">
        <v>9.0531344206524617E-2</v>
      </c>
      <c r="Q39" s="10">
        <v>0.90946865579347547</v>
      </c>
    </row>
  </sheetData>
  <mergeCells count="2">
    <mergeCell ref="A1:Q1"/>
    <mergeCell ref="A2:Q2"/>
  </mergeCells>
  <printOptions horizontalCentered="1"/>
  <pageMargins left="0.7" right="0.7" top="0.75" bottom="0.75" header="0.3" footer="0.3"/>
  <pageSetup scale="74" orientation="landscape" r:id="rId1"/>
  <headerFooter>
    <oddHeader>&amp;RSchedule G-1.0</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4f8b895-cf6d-4706-9992-1026ccdd337d">
      <Terms xmlns="http://schemas.microsoft.com/office/infopath/2007/PartnerControls"/>
    </lcf76f155ced4ddcb4097134ff3c332f>
    <TaxCatchAll xmlns="af292ae0-77c3-4d11-b88f-60eb9044c2d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A1C8C6D59793D4F8833D19A90426D6D" ma:contentTypeVersion="17" ma:contentTypeDescription="Create a new document." ma:contentTypeScope="" ma:versionID="a520657bd7fe3e7f516dafd738468773">
  <xsd:schema xmlns:xsd="http://www.w3.org/2001/XMLSchema" xmlns:xs="http://www.w3.org/2001/XMLSchema" xmlns:p="http://schemas.microsoft.com/office/2006/metadata/properties" xmlns:ns2="54f8b895-cf6d-4706-9992-1026ccdd337d" xmlns:ns3="af292ae0-77c3-4d11-b88f-60eb9044c2da" targetNamespace="http://schemas.microsoft.com/office/2006/metadata/properties" ma:root="true" ma:fieldsID="a97f687d84d4b2dec3b55ce199442c3d" ns2:_="" ns3:_="">
    <xsd:import namespace="54f8b895-cf6d-4706-9992-1026ccdd337d"/>
    <xsd:import namespace="af292ae0-77c3-4d11-b88f-60eb9044c2d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f8b895-cf6d-4706-9992-1026ccdd33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ea5eb0d-65c8-4727-8ef2-7baaa0b1c91f"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292ae0-77c3-4d11-b88f-60eb9044c2d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fa652ea-175e-4696-a178-b7f44a9960c0}" ma:internalName="TaxCatchAll" ma:showField="CatchAllData" ma:web="af292ae0-77c3-4d11-b88f-60eb9044c2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9139F5-A43A-4408-9865-63178796604D}">
  <ds:schemaRefs>
    <ds:schemaRef ds:uri="http://schemas.microsoft.com/sharepoint/v3/contenttype/forms"/>
  </ds:schemaRefs>
</ds:datastoreItem>
</file>

<file path=customXml/itemProps2.xml><?xml version="1.0" encoding="utf-8"?>
<ds:datastoreItem xmlns:ds="http://schemas.openxmlformats.org/officeDocument/2006/customXml" ds:itemID="{05446FB4-94B5-44C0-9858-312CF558E10A}">
  <ds:schemaRefs>
    <ds:schemaRef ds:uri="http://purl.org/dc/elements/1.1/"/>
    <ds:schemaRef ds:uri="http://schemas.microsoft.com/office/2006/documentManagement/types"/>
    <ds:schemaRef ds:uri="http://purl.org/dc/dcmitype/"/>
    <ds:schemaRef ds:uri="http://www.w3.org/XML/1998/namespace"/>
    <ds:schemaRef ds:uri="http://schemas.microsoft.com/office/infopath/2007/PartnerControls"/>
    <ds:schemaRef ds:uri="http://schemas.openxmlformats.org/package/2006/metadata/core-properties"/>
    <ds:schemaRef ds:uri="af292ae0-77c3-4d11-b88f-60eb9044c2da"/>
    <ds:schemaRef ds:uri="54f8b895-cf6d-4706-9992-1026ccdd337d"/>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0FB59553-C63F-491A-B689-9C7461961BA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20</vt:i4>
      </vt:variant>
    </vt:vector>
  </HeadingPairs>
  <TitlesOfParts>
    <vt:vector size="34" baseType="lpstr">
      <vt:lpstr>Cover</vt:lpstr>
      <vt:lpstr>Summary</vt:lpstr>
      <vt:lpstr>Plant</vt:lpstr>
      <vt:lpstr>Delivery Pts</vt:lpstr>
      <vt:lpstr>Expenses</vt:lpstr>
      <vt:lpstr>AF</vt:lpstr>
      <vt:lpstr>Usage</vt:lpstr>
      <vt:lpstr>Debt</vt:lpstr>
      <vt:lpstr>Sub WP</vt:lpstr>
      <vt:lpstr>Regulatory Asset WP </vt:lpstr>
      <vt:lpstr>Depreciation</vt:lpstr>
      <vt:lpstr>Usage WP</vt:lpstr>
      <vt:lpstr>Form 1 WP</vt:lpstr>
      <vt:lpstr>Changes</vt:lpstr>
      <vt:lpstr>AF!Print_Area</vt:lpstr>
      <vt:lpstr>Changes!Print_Area</vt:lpstr>
      <vt:lpstr>Debt!Print_Area</vt:lpstr>
      <vt:lpstr>'Delivery Pts'!Print_Area</vt:lpstr>
      <vt:lpstr>Depreciation!Print_Area</vt:lpstr>
      <vt:lpstr>Expenses!Print_Area</vt:lpstr>
      <vt:lpstr>'Form 1 WP'!Print_Area</vt:lpstr>
      <vt:lpstr>Plant!Print_Area</vt:lpstr>
      <vt:lpstr>'Sub WP'!Print_Area</vt:lpstr>
      <vt:lpstr>Summary!Print_Area</vt:lpstr>
      <vt:lpstr>Usage!Print_Area</vt:lpstr>
      <vt:lpstr>'Usage WP'!Print_Area</vt:lpstr>
      <vt:lpstr>AF!Print_Titles</vt:lpstr>
      <vt:lpstr>Changes!Print_Titles</vt:lpstr>
      <vt:lpstr>Depreciation!Print_Titles</vt:lpstr>
      <vt:lpstr>Expenses!Print_Titles</vt:lpstr>
      <vt:lpstr>'Form 1 WP'!Print_Titles</vt:lpstr>
      <vt:lpstr>Plant!Print_Titles</vt:lpstr>
      <vt:lpstr>Usage!Print_Titles</vt:lpstr>
      <vt:lpstr>'Usage WP'!Print_Titles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Francesca Winter</dc:creator>
  <cp:lastModifiedBy>Michael Johnson</cp:lastModifiedBy>
  <cp:lastPrinted>2025-06-26T12:28:03Z</cp:lastPrinted>
  <dcterms:created xsi:type="dcterms:W3CDTF">2011-05-27T16:38:22Z</dcterms:created>
  <dcterms:modified xsi:type="dcterms:W3CDTF">2026-05-29T12:36:57Z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0x0101001A1C8C6D59793D4F8833D19A90426D6D</vt:lpwstr>
  </property>
  <property fmtid="{D5CDD505-2E9C-101B-9397-08002B2CF9AE}" pid="4" name="MediaServiceImageTags">
    <vt:lpwstr/>
  </property>
</Properties>
</file>